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severin/Library/CloudStorage/GoogleDrive-severin@dragonflip.com/My Drive/Dragonflip 2.0/Dragonflip Europe/Marketing/Content/BSG Content/"/>
    </mc:Choice>
  </mc:AlternateContent>
  <xr:revisionPtr revIDLastSave="0" documentId="13_ncr:1_{DA52C443-BB37-DB42-BC68-0A8CE0CC8EA7}" xr6:coauthVersionLast="47" xr6:coauthVersionMax="47" xr10:uidLastSave="{00000000-0000-0000-0000-000000000000}"/>
  <bookViews>
    <workbookView xWindow="-20" yWindow="500" windowWidth="51200" windowHeight="18720" xr2:uid="{00000000-000D-0000-FFFF-FFFF00000000}"/>
  </bookViews>
  <sheets>
    <sheet name="Multiple evaluation " sheetId="3" r:id="rId1"/>
    <sheet name="Projekt Ventura" sheetId="2" r:id="rId2"/>
    <sheet name="23+24" sheetId="4" r:id="rId3"/>
    <sheet name="03-25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3" roundtripDataSignature="AMtx7mj080hJ1liOV93Zjzb0yVEUJ+rrPw=="/>
    </ext>
  </extLst>
</workbook>
</file>

<file path=xl/calcChain.xml><?xml version="1.0" encoding="utf-8"?>
<calcChain xmlns="http://schemas.openxmlformats.org/spreadsheetml/2006/main">
  <c r="H94" i="2" l="1"/>
  <c r="H93" i="2"/>
  <c r="H92" i="2"/>
  <c r="H91" i="2"/>
  <c r="H90" i="2"/>
  <c r="H89" i="2"/>
  <c r="H88" i="2"/>
  <c r="H87" i="2"/>
  <c r="H86" i="2"/>
  <c r="H85" i="2"/>
  <c r="H84" i="2"/>
  <c r="H83" i="2"/>
  <c r="H79" i="2"/>
  <c r="H78" i="2"/>
  <c r="H77" i="2"/>
  <c r="H76" i="2"/>
  <c r="H75" i="2"/>
  <c r="H74" i="2"/>
  <c r="H73" i="2"/>
  <c r="H72" i="2"/>
  <c r="H71" i="2"/>
  <c r="H70" i="2"/>
  <c r="H69" i="2"/>
  <c r="H68" i="2"/>
  <c r="E58" i="2"/>
  <c r="E57" i="2"/>
  <c r="E56" i="2"/>
  <c r="E55" i="2"/>
  <c r="E54" i="2"/>
  <c r="E53" i="2"/>
  <c r="E49" i="2"/>
  <c r="E22" i="2"/>
  <c r="E24" i="2"/>
  <c r="E52" i="2" s="1"/>
  <c r="C37" i="2" l="1"/>
  <c r="F37" i="2" s="1"/>
  <c r="H37" i="2" l="1"/>
  <c r="G37" i="2"/>
  <c r="C10" i="3"/>
  <c r="H35" i="2"/>
  <c r="G35" i="2"/>
  <c r="F35" i="2"/>
  <c r="C32" i="3"/>
  <c r="G98" i="2"/>
  <c r="F98" i="2"/>
  <c r="G32" i="2"/>
  <c r="G31" i="2"/>
  <c r="G30" i="2"/>
  <c r="G29" i="2"/>
  <c r="G28" i="2"/>
  <c r="G27" i="2"/>
  <c r="G26" i="2"/>
  <c r="G25" i="2"/>
  <c r="G23" i="2"/>
  <c r="G21" i="2"/>
  <c r="F21" i="2"/>
  <c r="F32" i="2"/>
  <c r="F31" i="2"/>
  <c r="F30" i="2"/>
  <c r="F29" i="2"/>
  <c r="F28" i="2"/>
  <c r="F27" i="2"/>
  <c r="F26" i="2"/>
  <c r="F25" i="2"/>
  <c r="F23" i="2"/>
  <c r="G20" i="2"/>
  <c r="F20" i="2"/>
  <c r="F47" i="2" s="1"/>
  <c r="H21" i="2"/>
  <c r="H23" i="2"/>
  <c r="H98" i="2"/>
  <c r="H25" i="2"/>
  <c r="H26" i="2"/>
  <c r="H54" i="2" s="1"/>
  <c r="H27" i="2"/>
  <c r="H28" i="2"/>
  <c r="H29" i="2"/>
  <c r="H30" i="2"/>
  <c r="H31" i="2"/>
  <c r="H32" i="2"/>
  <c r="H20" i="2"/>
  <c r="H18" i="2"/>
  <c r="G54" i="2" l="1"/>
  <c r="F53" i="2"/>
  <c r="G49" i="2"/>
  <c r="G58" i="2"/>
  <c r="F54" i="2"/>
  <c r="F49" i="2"/>
  <c r="H47" i="2"/>
  <c r="F55" i="2"/>
  <c r="G53" i="2"/>
  <c r="H53" i="2"/>
  <c r="F58" i="2"/>
  <c r="G55" i="2"/>
  <c r="F56" i="2"/>
  <c r="H58" i="2"/>
  <c r="H49" i="2"/>
  <c r="F57" i="2"/>
  <c r="H57" i="2"/>
  <c r="H56" i="2"/>
  <c r="H96" i="2"/>
  <c r="G47" i="2"/>
  <c r="G56" i="2"/>
  <c r="H55" i="2"/>
  <c r="G57" i="2"/>
  <c r="C34" i="3"/>
  <c r="D9" i="2" s="1"/>
  <c r="H33" i="2"/>
  <c r="H61" i="2" s="1"/>
  <c r="G33" i="2"/>
  <c r="G61" i="2" s="1"/>
  <c r="H60" i="2"/>
  <c r="H22" i="2"/>
  <c r="G60" i="2"/>
  <c r="G51" i="2"/>
  <c r="H51" i="2"/>
  <c r="G22" i="2"/>
  <c r="H59" i="2"/>
  <c r="G59" i="2"/>
  <c r="D8" i="2" l="1"/>
  <c r="D10" i="2"/>
  <c r="G50" i="2"/>
  <c r="G24" i="2"/>
  <c r="G52" i="2" s="1"/>
  <c r="H50" i="2"/>
  <c r="H24" i="2"/>
  <c r="H52" i="2" s="1"/>
  <c r="D33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47" i="2"/>
  <c r="D21" i="2"/>
  <c r="D22" i="2"/>
  <c r="D23" i="2"/>
  <c r="D24" i="2"/>
  <c r="D25" i="2"/>
  <c r="D26" i="2"/>
  <c r="D27" i="2"/>
  <c r="D28" i="2"/>
  <c r="D29" i="2"/>
  <c r="D30" i="2"/>
  <c r="D31" i="2"/>
  <c r="D32" i="2"/>
  <c r="D20" i="2"/>
  <c r="D11" i="2" l="1"/>
  <c r="D7" i="2"/>
  <c r="H34" i="2"/>
  <c r="G34" i="2"/>
  <c r="G62" i="2" s="1"/>
  <c r="H95" i="2"/>
  <c r="H80" i="2"/>
  <c r="F60" i="2"/>
  <c r="F59" i="2"/>
  <c r="F51" i="2"/>
  <c r="E51" i="2"/>
  <c r="E60" i="2"/>
  <c r="E59" i="2"/>
  <c r="E33" i="2"/>
  <c r="E61" i="2" s="1"/>
  <c r="F22" i="2"/>
  <c r="F50" i="2" s="1"/>
  <c r="E50" i="2"/>
  <c r="A2" i="2"/>
  <c r="H44" i="2" l="1"/>
  <c r="H63" i="2" s="1"/>
  <c r="H62" i="2"/>
  <c r="G36" i="2"/>
  <c r="G44" i="2"/>
  <c r="G63" i="2" s="1"/>
  <c r="H38" i="2"/>
  <c r="H36" i="2"/>
  <c r="G99" i="2"/>
  <c r="G38" i="2"/>
  <c r="D15" i="2"/>
  <c r="C5" i="3" s="1"/>
  <c r="F24" i="2"/>
  <c r="F52" i="2" s="1"/>
  <c r="F33" i="2"/>
  <c r="F61" i="2" s="1"/>
  <c r="H99" i="2" l="1"/>
  <c r="E34" i="2"/>
  <c r="E62" i="2" s="1"/>
  <c r="F34" i="2"/>
  <c r="F62" i="2" s="1"/>
  <c r="E36" i="2" l="1"/>
  <c r="E44" i="2"/>
  <c r="E63" i="2" s="1"/>
  <c r="F36" i="2"/>
  <c r="F44" i="2"/>
  <c r="F63" i="2" s="1"/>
  <c r="E38" i="2"/>
  <c r="F38" i="2"/>
  <c r="F99" i="2"/>
  <c r="E99" i="2"/>
  <c r="E9" i="2" l="1"/>
  <c r="F9" i="2" s="1"/>
  <c r="E8" i="2"/>
  <c r="F8" i="2" s="1"/>
  <c r="E7" i="2"/>
  <c r="E10" i="2"/>
  <c r="F10" i="2" s="1"/>
  <c r="E11" i="2"/>
  <c r="F11" i="2" s="1"/>
  <c r="U112" i="2" l="1"/>
  <c r="O112" i="2" l="1"/>
  <c r="P112" i="2"/>
  <c r="N112" i="2"/>
  <c r="L112" i="2"/>
  <c r="V112" i="2" s="1"/>
  <c r="M112" i="2"/>
  <c r="F7" i="2"/>
  <c r="R112" i="2" l="1"/>
  <c r="W112" i="2" s="1"/>
  <c r="T112" i="2"/>
  <c r="Y112" i="2" s="1"/>
  <c r="S112" i="2"/>
  <c r="X11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tc={EE38484C-6E8B-FD44-8C7C-1C1236ACC2AF}</author>
  </authors>
  <commentList>
    <comment ref="D10" authorId="0" shapeId="0" xr:uid="{EE38484C-6E8B-FD44-8C7C-1C1236ACC2AF}">
      <text>
        <t>[Threaded comment]
Your version of Excel allows you to read this threaded comment; however, any edits to it will get removed if the file is opened in a newer version of Excel. Learn more: https://go.microsoft.com/fwlink/?linkid=870924
Comment:
    Minimum Multiple, Maximum Multiple, Multiple-Durchschnitt aus DUB-Branchenmultiple</t>
      </text>
    </comment>
  </commentList>
</comments>
</file>

<file path=xl/sharedStrings.xml><?xml version="1.0" encoding="utf-8"?>
<sst xmlns="http://schemas.openxmlformats.org/spreadsheetml/2006/main" count="298" uniqueCount="203">
  <si>
    <t>Multiple evaluation</t>
  </si>
  <si>
    <t>Target</t>
  </si>
  <si>
    <t>Ø</t>
  </si>
  <si>
    <t>Base Multiple</t>
  </si>
  <si>
    <t xml:space="preserve"> </t>
  </si>
  <si>
    <t>Suggested Multiple</t>
  </si>
  <si>
    <t>Indikativer Unternehmenswert</t>
  </si>
  <si>
    <t>Private and Confidential</t>
  </si>
  <si>
    <t>Wert</t>
  </si>
  <si>
    <t>'000€</t>
  </si>
  <si>
    <t>CAGR</t>
  </si>
  <si>
    <t>Umsatzerlöse</t>
  </si>
  <si>
    <t>Mat./Wareneinkauf</t>
  </si>
  <si>
    <t>Rohertrag</t>
  </si>
  <si>
    <t>So. betr. Erlöse</t>
  </si>
  <si>
    <t>Betriebl. Rohertrag</t>
  </si>
  <si>
    <t>Personalkosten</t>
  </si>
  <si>
    <t>Raumkosten</t>
  </si>
  <si>
    <t>Versich./Beiträge</t>
  </si>
  <si>
    <t>Kfz-Kosten (o. St.)</t>
  </si>
  <si>
    <t>Werbe-/Reisekosten</t>
  </si>
  <si>
    <t>Kosten Warenabgabe</t>
  </si>
  <si>
    <t>Reparatur/Instandh.</t>
  </si>
  <si>
    <t>Sonstige Kosten</t>
  </si>
  <si>
    <t>Gesamtkosten</t>
  </si>
  <si>
    <t>EBITDA</t>
  </si>
  <si>
    <t>Umsatzwachstum</t>
  </si>
  <si>
    <t>in % vom Umsatz</t>
  </si>
  <si>
    <t>Umsatz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</si>
  <si>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</si>
  <si>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</si>
  <si>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</si>
  <si>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</si>
  <si>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</si>
  <si>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</si>
  <si>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</si>
  <si>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</si>
  <si>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</si>
  <si>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</si>
  <si>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</si>
  <si>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</si>
  <si>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Source</t>
  </si>
  <si>
    <t>Check</t>
  </si>
  <si>
    <t>Für Unternehmenswert-Abbildung</t>
  </si>
  <si>
    <t>Min</t>
  </si>
  <si>
    <t>1. Quartil</t>
  </si>
  <si>
    <t>2. Quartil</t>
  </si>
  <si>
    <t>3. Quartil</t>
  </si>
  <si>
    <t>4. Quartil</t>
  </si>
  <si>
    <t>Delta 1. Quartil</t>
  </si>
  <si>
    <t>2.-3. Quartil</t>
  </si>
  <si>
    <t>Delta 4. Quartil</t>
  </si>
  <si>
    <t>Basis</t>
  </si>
  <si>
    <t>Delta zu 1. Quartil</t>
  </si>
  <si>
    <t>Delta 4. Quartil zu Max.</t>
  </si>
  <si>
    <t>Sales</t>
  </si>
  <si>
    <t>Mat./goods purchase</t>
  </si>
  <si>
    <t>Gross Profit</t>
  </si>
  <si>
    <t>Other operating income</t>
  </si>
  <si>
    <t>Operating gross profit</t>
  </si>
  <si>
    <t>Staff cost</t>
  </si>
  <si>
    <t>Facility cost</t>
  </si>
  <si>
    <t>Insurance/fees</t>
  </si>
  <si>
    <t>Vehicle costs (excl. Tax)</t>
  </si>
  <si>
    <t>Advertising/travel expenses</t>
  </si>
  <si>
    <t>Distribution costs</t>
  </si>
  <si>
    <t>Repair/maintenance</t>
  </si>
  <si>
    <t>Other costs</t>
  </si>
  <si>
    <t>Total costs</t>
  </si>
  <si>
    <t>Sales growth</t>
  </si>
  <si>
    <t>in % of sales</t>
  </si>
  <si>
    <t>Gross profit</t>
  </si>
  <si>
    <t>TTM</t>
  </si>
  <si>
    <t>Adjusted EBITDA</t>
  </si>
  <si>
    <t>Adj. EBITDA-Multiple</t>
  </si>
  <si>
    <t>Adj. EBITDA</t>
  </si>
  <si>
    <r>
      <rPr>
        <sz val="8"/>
        <rFont val="Arial MT"/>
        <family val="2"/>
      </rPr>
      <t>Bezeichnung</t>
    </r>
  </si>
  <si>
    <r>
      <rPr>
        <sz val="8"/>
        <rFont val="Arial MT"/>
        <family val="2"/>
      </rPr>
      <t>Dez/2024</t>
    </r>
  </si>
  <si>
    <r>
      <rPr>
        <sz val="8"/>
        <rFont val="Arial MT"/>
        <family val="2"/>
      </rPr>
      <t>Dez/2023</t>
    </r>
  </si>
  <si>
    <r>
      <rPr>
        <sz val="8"/>
        <rFont val="Arial MT"/>
        <family val="2"/>
      </rPr>
      <t xml:space="preserve">Veränderung
</t>
    </r>
    <r>
      <rPr>
        <sz val="8"/>
        <rFont val="Arial MT"/>
        <family val="2"/>
      </rPr>
      <t>absolut</t>
    </r>
  </si>
  <si>
    <r>
      <rPr>
        <sz val="8"/>
        <rFont val="Arial MT"/>
        <family val="2"/>
      </rPr>
      <t>in %</t>
    </r>
  </si>
  <si>
    <r>
      <rPr>
        <sz val="8"/>
        <rFont val="Arial MT"/>
        <family val="2"/>
      </rPr>
      <t>Jan/2024 - Dez/2024</t>
    </r>
  </si>
  <si>
    <r>
      <rPr>
        <sz val="8"/>
        <rFont val="Arial MT"/>
        <family val="2"/>
      </rPr>
      <t>Jan/2023 - Dez/2023</t>
    </r>
  </si>
  <si>
    <r>
      <rPr>
        <sz val="8"/>
        <rFont val="Arial MT"/>
        <family val="2"/>
      </rPr>
      <t>Umsatzerlöse</t>
    </r>
  </si>
  <si>
    <r>
      <rPr>
        <sz val="8"/>
        <rFont val="Arial MT"/>
        <family val="2"/>
      </rPr>
      <t>Bestandsveränderg. FE/UE</t>
    </r>
  </si>
  <si>
    <r>
      <rPr>
        <sz val="8"/>
        <rFont val="Arial MT"/>
        <family val="2"/>
      </rPr>
      <t>Aktivierte Eigenleistungen</t>
    </r>
  </si>
  <si>
    <r>
      <rPr>
        <b/>
        <sz val="8"/>
        <rFont val="Arial"/>
        <family val="2"/>
      </rPr>
      <t>Gesamtleistung</t>
    </r>
  </si>
  <si>
    <r>
      <rPr>
        <b/>
        <sz val="8"/>
        <rFont val="Arial"/>
        <family val="2"/>
      </rPr>
      <t>Rohertrag</t>
    </r>
  </si>
  <si>
    <r>
      <rPr>
        <sz val="8"/>
        <rFont val="Arial MT"/>
        <family val="2"/>
      </rPr>
      <t>So. betr. Erlöse</t>
    </r>
  </si>
  <si>
    <r>
      <rPr>
        <b/>
        <sz val="8"/>
        <rFont val="Arial"/>
        <family val="2"/>
      </rPr>
      <t>Betrieblicher Rohertrag</t>
    </r>
  </si>
  <si>
    <r>
      <rPr>
        <sz val="8"/>
        <rFont val="Arial MT"/>
        <family val="2"/>
      </rPr>
      <t>Kostenarten:</t>
    </r>
  </si>
  <si>
    <r>
      <rPr>
        <sz val="8"/>
        <rFont val="Arial MT"/>
        <family val="2"/>
      </rPr>
      <t>Personalkosten</t>
    </r>
  </si>
  <si>
    <r>
      <rPr>
        <sz val="8"/>
        <rFont val="Arial MT"/>
        <family val="2"/>
      </rPr>
      <t>Raumkosten</t>
    </r>
  </si>
  <si>
    <r>
      <rPr>
        <sz val="8"/>
        <rFont val="Arial MT"/>
        <family val="2"/>
      </rPr>
      <t>Betriebliche Steuern</t>
    </r>
  </si>
  <si>
    <r>
      <rPr>
        <sz val="8"/>
        <rFont val="Arial MT"/>
        <family val="2"/>
      </rPr>
      <t>Besondere Kosten</t>
    </r>
  </si>
  <si>
    <r>
      <rPr>
        <sz val="8"/>
        <rFont val="Arial MT"/>
        <family val="2"/>
      </rPr>
      <t>Werbe-/Reisekosten</t>
    </r>
  </si>
  <si>
    <r>
      <rPr>
        <sz val="8"/>
        <rFont val="Arial MT"/>
        <family val="2"/>
      </rPr>
      <t>Kosten Warenabgabe</t>
    </r>
  </si>
  <si>
    <r>
      <rPr>
        <sz val="8"/>
        <rFont val="Arial MT"/>
        <family val="2"/>
      </rPr>
      <t>Abschreibungen</t>
    </r>
  </si>
  <si>
    <r>
      <rPr>
        <sz val="8"/>
        <rFont val="Arial MT"/>
        <family val="2"/>
      </rPr>
      <t>Sonstige Kosten</t>
    </r>
  </si>
  <si>
    <r>
      <rPr>
        <b/>
        <sz val="8"/>
        <rFont val="Arial"/>
        <family val="2"/>
      </rPr>
      <t>Gesamtkosten</t>
    </r>
  </si>
  <si>
    <r>
      <rPr>
        <b/>
        <sz val="8"/>
        <rFont val="Arial"/>
        <family val="2"/>
      </rPr>
      <t>Betriebsergebnis</t>
    </r>
  </si>
  <si>
    <r>
      <rPr>
        <sz val="8"/>
        <rFont val="Arial MT"/>
        <family val="2"/>
      </rPr>
      <t>Zinsaufwand</t>
    </r>
  </si>
  <si>
    <r>
      <rPr>
        <sz val="8"/>
        <rFont val="Arial MT"/>
        <family val="2"/>
      </rPr>
      <t>Sonstiger neutraler Aufwand</t>
    </r>
  </si>
  <si>
    <r>
      <rPr>
        <b/>
        <sz val="8"/>
        <rFont val="Arial"/>
        <family val="2"/>
      </rPr>
      <t>Neutraler Aufwand</t>
    </r>
  </si>
  <si>
    <r>
      <rPr>
        <sz val="8"/>
        <rFont val="Arial MT"/>
        <family val="2"/>
      </rPr>
      <t>Zinserträge</t>
    </r>
  </si>
  <si>
    <r>
      <rPr>
        <sz val="8"/>
        <rFont val="Arial MT"/>
        <family val="2"/>
      </rPr>
      <t>Sonstiger neutraler Ertrag</t>
    </r>
  </si>
  <si>
    <r>
      <rPr>
        <sz val="8"/>
        <rFont val="Arial MT"/>
        <family val="2"/>
      </rPr>
      <t>Verrechnete kalk. Kosten</t>
    </r>
  </si>
  <si>
    <r>
      <rPr>
        <b/>
        <sz val="8"/>
        <rFont val="Arial"/>
        <family val="2"/>
      </rPr>
      <t>Neutraler Ertrag</t>
    </r>
  </si>
  <si>
    <r>
      <rPr>
        <sz val="8"/>
        <rFont val="Arial MT"/>
        <family val="2"/>
      </rPr>
      <t>Kontenklasse unbesetzt</t>
    </r>
  </si>
  <si>
    <r>
      <rPr>
        <b/>
        <sz val="8"/>
        <rFont val="Arial"/>
        <family val="2"/>
      </rPr>
      <t>Ergebnis vor Steuern</t>
    </r>
  </si>
  <si>
    <r>
      <rPr>
        <sz val="8"/>
        <rFont val="Arial MT"/>
        <family val="2"/>
      </rPr>
      <t>Steuern Einkommen u. Ertrag</t>
    </r>
  </si>
  <si>
    <r>
      <rPr>
        <b/>
        <sz val="8"/>
        <rFont val="Arial"/>
        <family val="2"/>
      </rPr>
      <t>Vorläufiges Ergebnis</t>
    </r>
  </si>
  <si>
    <r>
      <rPr>
        <sz val="8"/>
        <rFont val="Arial MT"/>
        <family val="2"/>
      </rPr>
      <t>Mrz/2025</t>
    </r>
  </si>
  <si>
    <r>
      <rPr>
        <sz val="8"/>
        <rFont val="Arial MT"/>
        <family val="2"/>
      </rPr>
      <t>Mrz/2024</t>
    </r>
  </si>
  <si>
    <r>
      <rPr>
        <sz val="8"/>
        <rFont val="Arial MT"/>
        <family val="2"/>
      </rPr>
      <t>Jan/2025 - Mrz/2025</t>
    </r>
  </si>
  <si>
    <r>
      <rPr>
        <sz val="8"/>
        <rFont val="Arial MT"/>
        <family val="2"/>
      </rPr>
      <t>Jan/2024 - Mrz/2024</t>
    </r>
  </si>
  <si>
    <t>Apr'24-Mar'25</t>
  </si>
  <si>
    <t>TTM 03-25</t>
  </si>
  <si>
    <t>JA</t>
  </si>
  <si>
    <t>BWA</t>
  </si>
  <si>
    <t>Anteil</t>
  </si>
  <si>
    <t>Kommentar</t>
  </si>
  <si>
    <t>Adj. EBITDA Basis</t>
  </si>
  <si>
    <t>Ø 3 Jahre</t>
  </si>
  <si>
    <t>Branche</t>
  </si>
  <si>
    <t>Minimum</t>
  </si>
  <si>
    <t>Maximum</t>
  </si>
  <si>
    <t>Bau und Handwerk</t>
  </si>
  <si>
    <t>Beratende Dienstleistung</t>
  </si>
  <si>
    <t>Chemie, Kunststoffe, Papier</t>
  </si>
  <si>
    <t>Elektrotechnik</t>
  </si>
  <si>
    <t>Fahrzeugbau und -zubehör</t>
  </si>
  <si>
    <t>Handel und E-Commerce</t>
  </si>
  <si>
    <t>Maschinen- und Anlagenbau</t>
  </si>
  <si>
    <t>Medien</t>
  </si>
  <si>
    <t>Nahrungs- und Genussmittel</t>
  </si>
  <si>
    <t>Pharma, Bio- und Medizintechnik</t>
  </si>
  <si>
    <t>Software</t>
  </si>
  <si>
    <t>Telekommunikation</t>
  </si>
  <si>
    <t>Textilien und Bekleidung</t>
  </si>
  <si>
    <t>Transport, Logistik und Touristik</t>
  </si>
  <si>
    <t>Umwelttechnik</t>
  </si>
  <si>
    <t>Versorgungswirtschaft</t>
  </si>
  <si>
    <t>Durchschnittswerte</t>
  </si>
  <si>
    <t>DUB-EBIT-Multiples</t>
  </si>
  <si>
    <r>
      <t xml:space="preserve">Quelle: </t>
    </r>
    <r>
      <rPr>
        <i/>
        <sz val="14"/>
        <color theme="0" tint="-0.499984740745262"/>
        <rFont val="Arial"/>
        <family val="2"/>
      </rPr>
      <t>https://www.dub.de/kmu-multiples/</t>
    </r>
  </si>
  <si>
    <t>Kundenabhängigkeit</t>
  </si>
  <si>
    <t>Wie stark hängt der Umsatz von einzelnen Kunden ab?</t>
  </si>
  <si>
    <t>Wie unabhängig läuft das Unternehmen vom Inhaber?</t>
  </si>
  <si>
    <t>Profitabilität / Marge</t>
  </si>
  <si>
    <t>Ist die EBIT-Marge im Branchenvergleich überdurchschnittlich?</t>
  </si>
  <si>
    <t>Wachstumsperspektive</t>
  </si>
  <si>
    <t>Besteht organisches oder anorganisches Wachstumspotenzial?</t>
  </si>
  <si>
    <t>Team &amp; Schlüsselmitarbeiter</t>
  </si>
  <si>
    <t>Wie stabil und qualifiziert ist das bestehende Team?</t>
  </si>
  <si>
    <t>Wiederkehrende Umsätze</t>
  </si>
  <si>
    <t>Gibt es Abos, Wartungsverträge oder langfristige Kundenbindungen?</t>
  </si>
  <si>
    <t>Marktpositionierung &amp; USP</t>
  </si>
  <si>
    <t>Wie stark ist das Unternehmen im Wettbewerb differenziert?</t>
  </si>
  <si>
    <t>Technologie- &amp; Digitalisierungsgrad</t>
  </si>
  <si>
    <t>Wie modern und effizient sind die Systeme &amp; Prozesse?</t>
  </si>
  <si>
    <t>Investitionsbedarf</t>
  </si>
  <si>
    <t>Sind größere Investitionen in naher Zukunft erforderlich?</t>
  </si>
  <si>
    <t>Skalierbarkeit</t>
  </si>
  <si>
    <t>Ist das Geschäftsmodell mit moderatem Aufwand skalierbar?</t>
  </si>
  <si>
    <t>Summe</t>
  </si>
  <si>
    <t>Inhaberabhängigkeit</t>
  </si>
  <si>
    <t>Bitte von 1 - 5 gewichten (1 = schlecht; 5 = sehr gut)</t>
  </si>
  <si>
    <t>Bewertungslogik (0–50 Punkte):</t>
  </si>
  <si>
    <t>Punktzahl</t>
  </si>
  <si>
    <t>Anpassung</t>
  </si>
  <si>
    <t>≥ 46</t>
  </si>
  <si>
    <t>+40 % Zuschlag</t>
  </si>
  <si>
    <t>41–45</t>
  </si>
  <si>
    <t>+30 % Zuschlag</t>
  </si>
  <si>
    <t>36–40</t>
  </si>
  <si>
    <t>+20 % Zuschlag</t>
  </si>
  <si>
    <t>31–35</t>
  </si>
  <si>
    <t>+10 % Zuschlag</t>
  </si>
  <si>
    <t>26–30</t>
  </si>
  <si>
    <t>kein Zuschlag</t>
  </si>
  <si>
    <t>21–25</t>
  </si>
  <si>
    <t>–10 % Abschlag</t>
  </si>
  <si>
    <t>16–20</t>
  </si>
  <si>
    <t>–20 % Abschlag</t>
  </si>
  <si>
    <t>11–15</t>
  </si>
  <si>
    <t>–30 % Abschlag</t>
  </si>
  <si>
    <t>≤ 10</t>
  </si>
  <si>
    <t>–40 % Abschlag</t>
  </si>
  <si>
    <t>Abschreibungen</t>
  </si>
  <si>
    <t>Depriciation</t>
  </si>
  <si>
    <t>EBIT</t>
  </si>
  <si>
    <t>check</t>
  </si>
  <si>
    <t>Multiple-Quelle</t>
  </si>
  <si>
    <t>Finanzergebnis</t>
  </si>
  <si>
    <t>Interest</t>
  </si>
  <si>
    <t>EBT</t>
  </si>
  <si>
    <t>Eingabefelder</t>
  </si>
  <si>
    <t>n/a</t>
  </si>
  <si>
    <t>ENG</t>
  </si>
  <si>
    <t>+ / -</t>
  </si>
  <si>
    <t xml:space="preserve">- / - </t>
  </si>
  <si>
    <t>Powered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</si>
</sst>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_);_(* \(#,##0.0\);_(* &quot; - &quot;_);_(* @_)"/>
    <numFmt numFmtId="165" formatCode="0.0\x"/>
    <numFmt numFmtId="166" formatCode="#,##0_);\(#,##0\);\-_)"/>
    <numFmt numFmtId="167" formatCode="_(* #,##0.0%_);_(* \(#,##0.0%\);_(* &quot; - &quot;_);_(* @_)"/>
    <numFmt numFmtId="168" formatCode="_(* #,##0_);_(* \(#,##0\);_(* &quot; - &quot;_);_(* @_)"/>
  </numFmts>
  <fonts count="36">
    <font>
      <sz val="11"/>
      <color theme="1"/>
      <name val="Arial"/>
    </font>
    <font>
      <b/>
      <u/>
      <sz val="11"/>
      <color theme="1"/>
      <name val="Arial"/>
      <family val="2"/>
    </font>
    <font>
      <sz val="11"/>
      <color rgb="FFA5A5A5"/>
      <name val="Arial"/>
      <family val="2"/>
    </font>
    <font>
      <b/>
      <sz val="11"/>
      <color theme="1"/>
      <name val="Arial"/>
      <family val="2"/>
    </font>
    <font>
      <sz val="11"/>
      <color rgb="FFD8D8D8"/>
      <name val="Arial"/>
      <family val="2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b/>
      <sz val="9"/>
      <color rgb="FF046A37"/>
      <name val="Arial"/>
      <family val="2"/>
    </font>
    <font>
      <sz val="8"/>
      <color rgb="FF000000"/>
      <name val="Arial"/>
      <family val="2"/>
    </font>
    <font>
      <b/>
      <u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Verdana"/>
      <family val="2"/>
    </font>
    <font>
      <b/>
      <sz val="9"/>
      <color rgb="FFFFFFFF"/>
      <name val="Arial"/>
      <family val="2"/>
    </font>
    <font>
      <sz val="7"/>
      <color rgb="FF000000"/>
      <name val="Arial"/>
      <family val="2"/>
    </font>
    <font>
      <i/>
      <u/>
      <sz val="8"/>
      <color rgb="FF000000"/>
      <name val="Arial"/>
      <family val="2"/>
    </font>
    <font>
      <b/>
      <i/>
      <sz val="8"/>
      <color theme="1"/>
      <name val="Arial"/>
      <family val="2"/>
    </font>
    <font>
      <b/>
      <sz val="6.5"/>
      <color rgb="FFFFFFFF"/>
      <name val="Arial"/>
      <family val="2"/>
    </font>
    <font>
      <sz val="10"/>
      <color rgb="FF000000"/>
      <name val="Times New Roman"/>
      <family val="1"/>
    </font>
    <font>
      <sz val="8"/>
      <name val="Arial MT"/>
    </font>
    <font>
      <sz val="8"/>
      <name val="Arial MT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b/>
      <sz val="5"/>
      <color rgb="FFFFFFFF"/>
      <name val="Arial"/>
      <family val="2"/>
    </font>
    <font>
      <sz val="7"/>
      <color theme="1"/>
      <name val="Arial"/>
      <family val="2"/>
    </font>
    <font>
      <b/>
      <u/>
      <sz val="14"/>
      <color theme="0" tint="-0.499984740745262"/>
      <name val="Arial"/>
      <family val="2"/>
    </font>
    <font>
      <b/>
      <sz val="14"/>
      <color theme="0" tint="-0.499984740745262"/>
      <name val="Arial"/>
      <family val="2"/>
    </font>
    <font>
      <sz val="14"/>
      <color theme="0" tint="-0.499984740745262"/>
      <name val="Arial"/>
      <family val="2"/>
    </font>
    <font>
      <i/>
      <sz val="14"/>
      <color theme="0" tint="-0.499984740745262"/>
      <name val="Arial"/>
      <family val="2"/>
    </font>
    <font>
      <b/>
      <sz val="13.5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86BC25"/>
        <bgColor rgb="FF86BC25"/>
      </patternFill>
    </fill>
    <fill>
      <patternFill patternType="solid">
        <fgColor rgb="FF046A38"/>
        <bgColor rgb="FF046A38"/>
      </patternFill>
    </fill>
    <fill>
      <patternFill patternType="solid">
        <fgColor rgb="FFD6DCE4"/>
        <bgColor rgb="FFD6DCE4"/>
      </patternFill>
    </fill>
    <fill>
      <patternFill patternType="solid">
        <fgColor rgb="FFEFEFEF"/>
      </patternFill>
    </fill>
    <fill>
      <patternFill patternType="solid">
        <fgColor theme="2" tint="-4.9989318521683403E-2"/>
        <bgColor rgb="FFFFFFFF"/>
      </patternFill>
    </fill>
    <fill>
      <patternFill patternType="solid">
        <fgColor theme="0" tint="-0.249977111117893"/>
        <bgColor rgb="FF046A38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/>
      <right/>
      <top/>
      <bottom/>
      <diagonal/>
    </border>
    <border>
      <left/>
      <right style="dotted">
        <color rgb="FF86BC25"/>
      </right>
      <top/>
      <bottom style="dotted">
        <color rgb="FF86BC25"/>
      </bottom>
      <diagonal/>
    </border>
    <border>
      <left style="thin">
        <color rgb="FF86BC25"/>
      </left>
      <right style="dotted">
        <color rgb="FF86BC25"/>
      </right>
      <top style="thin">
        <color rgb="FF86BC25"/>
      </top>
      <bottom/>
      <diagonal/>
    </border>
    <border>
      <left style="dotted">
        <color rgb="FF86BC25"/>
      </left>
      <right style="dotted">
        <color rgb="FF86BC25"/>
      </right>
      <top style="thin">
        <color rgb="FF86BC25"/>
      </top>
      <bottom/>
      <diagonal/>
    </border>
    <border>
      <left style="thin">
        <color rgb="FF86BC25"/>
      </left>
      <right style="thin">
        <color rgb="FF86BC25"/>
      </right>
      <top style="thin">
        <color rgb="FF86BC25"/>
      </top>
      <bottom style="thin">
        <color rgb="FF86BC25"/>
      </bottom>
      <diagonal/>
    </border>
    <border>
      <left/>
      <right style="dotted">
        <color rgb="FF86BC25"/>
      </right>
      <top style="thin">
        <color rgb="FF86BC25"/>
      </top>
      <bottom style="thin">
        <color rgb="FF86BC25"/>
      </bottom>
      <diagonal/>
    </border>
    <border>
      <left style="dotted">
        <color rgb="FF86BC25"/>
      </left>
      <right style="thin">
        <color rgb="FF86BC25"/>
      </right>
      <top style="thin">
        <color rgb="FF86BC25"/>
      </top>
      <bottom/>
      <diagonal/>
    </border>
    <border>
      <left/>
      <right style="thin">
        <color rgb="FF86BC25"/>
      </right>
      <top style="thin">
        <color rgb="FF86BC25"/>
      </top>
      <bottom style="thin">
        <color rgb="FF86BC25"/>
      </bottom>
      <diagonal/>
    </border>
    <border>
      <left style="thin">
        <color rgb="FF86BC25"/>
      </left>
      <right style="thin">
        <color rgb="FF86BC25"/>
      </right>
      <top/>
      <bottom style="dotted">
        <color rgb="FF86BC25"/>
      </bottom>
      <diagonal/>
    </border>
    <border>
      <left/>
      <right style="thin">
        <color rgb="FF86BC25"/>
      </right>
      <top/>
      <bottom/>
      <diagonal/>
    </border>
    <border>
      <left style="thin">
        <color rgb="FF86BC25"/>
      </left>
      <right style="thin">
        <color rgb="FF86BC25"/>
      </right>
      <top style="dotted">
        <color rgb="FF86BC25"/>
      </top>
      <bottom style="dotted">
        <color rgb="FF86BC25"/>
      </bottom>
      <diagonal/>
    </border>
    <border>
      <left style="thin">
        <color rgb="FF86BC25"/>
      </left>
      <right style="thin">
        <color rgb="FF86BC25"/>
      </right>
      <top style="dotted">
        <color rgb="FF86BC25"/>
      </top>
      <bottom style="thin">
        <color rgb="FF86BC25"/>
      </bottom>
      <diagonal/>
    </border>
    <border>
      <left/>
      <right style="thin">
        <color rgb="FF86BC25"/>
      </right>
      <top/>
      <bottom style="thin">
        <color rgb="FF86BC25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86BC25"/>
      </left>
      <right/>
      <top style="thin">
        <color rgb="FF86BC25"/>
      </top>
      <bottom/>
      <diagonal/>
    </border>
    <border>
      <left/>
      <right/>
      <top style="thin">
        <color rgb="FF86BC25"/>
      </top>
      <bottom/>
      <diagonal/>
    </border>
    <border>
      <left/>
      <right style="thin">
        <color rgb="FF86BC25"/>
      </right>
      <top style="thin">
        <color rgb="FF86BC25"/>
      </top>
      <bottom/>
      <diagonal/>
    </border>
    <border>
      <left style="thin">
        <color rgb="FF86BC25"/>
      </left>
      <right/>
      <top/>
      <bottom/>
      <diagonal/>
    </border>
    <border>
      <left style="thin">
        <color rgb="FF86BC25"/>
      </left>
      <right/>
      <top style="thin">
        <color rgb="FF86BC25"/>
      </top>
      <bottom style="thin">
        <color rgb="FF86BC25"/>
      </bottom>
      <diagonal/>
    </border>
    <border>
      <left/>
      <right/>
      <top style="thin">
        <color rgb="FF86BC25"/>
      </top>
      <bottom style="thin">
        <color rgb="FF86BC25"/>
      </bottom>
      <diagonal/>
    </border>
    <border>
      <left style="thin">
        <color rgb="FF86BC25"/>
      </left>
      <right/>
      <top/>
      <bottom style="thin">
        <color rgb="FF86BC25"/>
      </bottom>
      <diagonal/>
    </border>
    <border>
      <left/>
      <right/>
      <top/>
      <bottom style="thin">
        <color rgb="FF86BC25"/>
      </bottom>
      <diagonal/>
    </border>
    <border>
      <left style="hair">
        <color rgb="FF92D050"/>
      </left>
      <right style="hair">
        <color rgb="FF92D050"/>
      </right>
      <top style="hair">
        <color rgb="FF92D050"/>
      </top>
      <bottom style="hair">
        <color rgb="FF92D050"/>
      </bottom>
      <diagonal/>
    </border>
    <border>
      <left style="dotted">
        <color rgb="FF92D050"/>
      </left>
      <right style="dotted">
        <color rgb="FF92D050"/>
      </right>
      <top style="dotted">
        <color rgb="FF92D050"/>
      </top>
      <bottom style="dotted">
        <color rgb="FF92D05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/>
      <right style="thin">
        <color rgb="FF86BC25"/>
      </right>
      <top/>
      <bottom style="thin">
        <color rgb="FF92D050"/>
      </bottom>
      <diagonal/>
    </border>
    <border>
      <left style="thin">
        <color rgb="FF86BC25"/>
      </left>
      <right style="thick">
        <color rgb="FF86BC25"/>
      </right>
      <top style="dotted">
        <color rgb="FF86BC25"/>
      </top>
      <bottom style="thin">
        <color rgb="FF86BC25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ck">
        <color rgb="FF86BC25"/>
      </left>
      <right style="thick">
        <color rgb="FF86BC25"/>
      </right>
      <top style="thick">
        <color rgb="FF86BC25"/>
      </top>
      <bottom/>
      <diagonal/>
    </border>
    <border>
      <left style="thick">
        <color rgb="FF86BC25"/>
      </left>
      <right style="thick">
        <color rgb="FF86BC25"/>
      </right>
      <top/>
      <bottom/>
      <diagonal/>
    </border>
    <border>
      <left style="thick">
        <color rgb="FF86BC25"/>
      </left>
      <right style="thick">
        <color rgb="FF86BC25"/>
      </right>
      <top/>
      <bottom style="thick">
        <color rgb="FF86BC25"/>
      </bottom>
      <diagonal/>
    </border>
  </borders>
  <cellStyleXfs count="4">
    <xf numFmtId="0" fontId="0" fillId="0" borderId="0"/>
    <xf numFmtId="0" fontId="6" fillId="0" borderId="2"/>
    <xf numFmtId="0" fontId="7" fillId="0" borderId="2"/>
    <xf numFmtId="0" fontId="22" fillId="0" borderId="2"/>
  </cellStyleXfs>
  <cellXfs count="180">
    <xf numFmtId="0" fontId="0" fillId="0" borderId="0" xfId="0"/>
    <xf numFmtId="166" fontId="8" fillId="0" borderId="2" xfId="2" applyNumberFormat="1" applyFont="1"/>
    <xf numFmtId="49" fontId="9" fillId="2" borderId="2" xfId="2" applyNumberFormat="1" applyFont="1" applyFill="1" applyAlignment="1">
      <alignment horizontal="left" vertical="center"/>
    </xf>
    <xf numFmtId="164" fontId="9" fillId="2" borderId="2" xfId="2" applyNumberFormat="1" applyFont="1" applyFill="1" applyAlignment="1">
      <alignment horizontal="left" vertical="center"/>
    </xf>
    <xf numFmtId="0" fontId="10" fillId="0" borderId="4" xfId="2" applyFont="1" applyBorder="1" applyAlignment="1">
      <alignment horizontal="left" vertical="center"/>
    </xf>
    <xf numFmtId="164" fontId="9" fillId="2" borderId="5" xfId="2" applyNumberFormat="1" applyFont="1" applyFill="1" applyBorder="1" applyAlignment="1">
      <alignment horizontal="left" vertical="center"/>
    </xf>
    <xf numFmtId="0" fontId="0" fillId="0" borderId="2" xfId="2" applyFont="1"/>
    <xf numFmtId="0" fontId="11" fillId="0" borderId="2" xfId="2" applyFont="1" applyAlignment="1">
      <alignment horizontal="left" vertical="top"/>
    </xf>
    <xf numFmtId="0" fontId="12" fillId="0" borderId="6" xfId="2" applyFont="1" applyBorder="1" applyAlignment="1">
      <alignment horizontal="right" vertical="center"/>
    </xf>
    <xf numFmtId="164" fontId="13" fillId="2" borderId="7" xfId="2" applyNumberFormat="1" applyFont="1" applyFill="1" applyBorder="1" applyAlignment="1">
      <alignment horizontal="left" vertical="center"/>
    </xf>
    <xf numFmtId="0" fontId="12" fillId="0" borderId="8" xfId="2" applyFont="1" applyBorder="1" applyAlignment="1">
      <alignment horizontal="center" vertical="center"/>
    </xf>
    <xf numFmtId="164" fontId="9" fillId="2" borderId="3" xfId="2" applyNumberFormat="1" applyFont="1" applyFill="1" applyBorder="1" applyAlignment="1">
      <alignment horizontal="left" vertical="center"/>
    </xf>
    <xf numFmtId="0" fontId="15" fillId="2" borderId="2" xfId="2" applyFont="1" applyFill="1" applyAlignment="1">
      <alignment horizontal="left" vertical="center"/>
    </xf>
    <xf numFmtId="0" fontId="16" fillId="0" borderId="2" xfId="2" applyFont="1" applyAlignment="1">
      <alignment vertical="center"/>
    </xf>
    <xf numFmtId="0" fontId="11" fillId="0" borderId="2" xfId="2" applyFont="1" applyAlignment="1">
      <alignment horizontal="left" vertical="center"/>
    </xf>
    <xf numFmtId="0" fontId="17" fillId="4" borderId="2" xfId="2" quotePrefix="1" applyFont="1" applyFill="1" applyAlignment="1">
      <alignment horizontal="left" vertical="center"/>
    </xf>
    <xf numFmtId="0" fontId="17" fillId="5" borderId="2" xfId="2" quotePrefix="1" applyFont="1" applyFill="1" applyAlignment="1">
      <alignment horizontal="right" vertical="center"/>
    </xf>
    <xf numFmtId="0" fontId="13" fillId="0" borderId="2" xfId="2" applyFont="1"/>
    <xf numFmtId="164" fontId="13" fillId="2" borderId="2" xfId="2" applyNumberFormat="1" applyFont="1" applyFill="1" applyAlignment="1">
      <alignment horizontal="left" vertical="center"/>
    </xf>
    <xf numFmtId="167" fontId="14" fillId="0" borderId="2" xfId="2" applyNumberFormat="1" applyFont="1" applyAlignment="1">
      <alignment horizontal="right" vertical="center"/>
    </xf>
    <xf numFmtId="49" fontId="9" fillId="0" borderId="2" xfId="2" applyNumberFormat="1" applyFont="1"/>
    <xf numFmtId="49" fontId="13" fillId="0" borderId="2" xfId="2" applyNumberFormat="1" applyFont="1"/>
    <xf numFmtId="164" fontId="13" fillId="2" borderId="15" xfId="2" applyNumberFormat="1" applyFont="1" applyFill="1" applyBorder="1" applyAlignment="1">
      <alignment horizontal="left" vertical="center"/>
    </xf>
    <xf numFmtId="164" fontId="9" fillId="2" borderId="16" xfId="2" applyNumberFormat="1" applyFont="1" applyFill="1" applyBorder="1" applyAlignment="1">
      <alignment horizontal="left" vertical="center"/>
    </xf>
    <xf numFmtId="49" fontId="9" fillId="2" borderId="2" xfId="2" quotePrefix="1" applyNumberFormat="1" applyFont="1" applyFill="1" applyAlignment="1">
      <alignment horizontal="left" vertical="center"/>
    </xf>
    <xf numFmtId="49" fontId="13" fillId="2" borderId="2" xfId="2" applyNumberFormat="1" applyFont="1" applyFill="1" applyAlignment="1">
      <alignment horizontal="left" vertical="center"/>
    </xf>
    <xf numFmtId="164" fontId="13" fillId="2" borderId="17" xfId="2" applyNumberFormat="1" applyFont="1" applyFill="1" applyBorder="1" applyAlignment="1">
      <alignment horizontal="left" vertical="center"/>
    </xf>
    <xf numFmtId="49" fontId="18" fillId="2" borderId="2" xfId="2" applyNumberFormat="1" applyFont="1" applyFill="1" applyAlignment="1">
      <alignment horizontal="left" vertical="center"/>
    </xf>
    <xf numFmtId="49" fontId="9" fillId="2" borderId="18" xfId="2" applyNumberFormat="1" applyFont="1" applyFill="1" applyBorder="1" applyAlignment="1">
      <alignment horizontal="left" vertical="center"/>
    </xf>
    <xf numFmtId="49" fontId="19" fillId="2" borderId="18" xfId="2" applyNumberFormat="1" applyFont="1" applyFill="1" applyBorder="1" applyAlignment="1">
      <alignment horizontal="left" vertical="center"/>
    </xf>
    <xf numFmtId="49" fontId="9" fillId="0" borderId="21" xfId="2" applyNumberFormat="1" applyFont="1" applyBorder="1"/>
    <xf numFmtId="49" fontId="9" fillId="0" borderId="22" xfId="2" applyNumberFormat="1" applyFont="1" applyBorder="1"/>
    <xf numFmtId="49" fontId="9" fillId="2" borderId="22" xfId="2" applyNumberFormat="1" applyFont="1" applyFill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164" fontId="13" fillId="0" borderId="19" xfId="2" applyNumberFormat="1" applyFont="1" applyBorder="1" applyAlignment="1">
      <alignment horizontal="left" vertical="center"/>
    </xf>
    <xf numFmtId="49" fontId="9" fillId="0" borderId="21" xfId="2" applyNumberFormat="1" applyFont="1" applyBorder="1" applyAlignment="1">
      <alignment horizontal="left" vertical="center"/>
    </xf>
    <xf numFmtId="164" fontId="9" fillId="0" borderId="25" xfId="2" applyNumberFormat="1" applyFont="1" applyBorder="1" applyAlignment="1">
      <alignment horizontal="left" vertical="center"/>
    </xf>
    <xf numFmtId="167" fontId="20" fillId="0" borderId="25" xfId="2" applyNumberFormat="1" applyFont="1" applyBorder="1" applyAlignment="1">
      <alignment horizontal="right" vertical="center"/>
    </xf>
    <xf numFmtId="164" fontId="13" fillId="2" borderId="19" xfId="2" applyNumberFormat="1" applyFont="1" applyFill="1" applyBorder="1" applyAlignment="1">
      <alignment horizontal="left" vertical="center"/>
    </xf>
    <xf numFmtId="49" fontId="13" fillId="2" borderId="24" xfId="2" applyNumberFormat="1" applyFont="1" applyFill="1" applyBorder="1" applyAlignment="1">
      <alignment horizontal="left" vertical="center"/>
    </xf>
    <xf numFmtId="168" fontId="12" fillId="0" borderId="2" xfId="2" applyNumberFormat="1" applyFont="1" applyAlignment="1">
      <alignment horizontal="left" vertical="center"/>
    </xf>
    <xf numFmtId="49" fontId="9" fillId="6" borderId="2" xfId="2" applyNumberFormat="1" applyFont="1" applyFill="1" applyAlignment="1">
      <alignment horizontal="left" vertical="center"/>
    </xf>
    <xf numFmtId="164" fontId="9" fillId="6" borderId="2" xfId="2" applyNumberFormat="1" applyFont="1" applyFill="1" applyAlignment="1">
      <alignment horizontal="left" vertical="center"/>
    </xf>
    <xf numFmtId="164" fontId="9" fillId="2" borderId="26" xfId="2" applyNumberFormat="1" applyFont="1" applyFill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164" fontId="9" fillId="2" borderId="27" xfId="2" applyNumberFormat="1" applyFont="1" applyFill="1" applyBorder="1" applyAlignment="1">
      <alignment horizontal="left" vertical="center"/>
    </xf>
    <xf numFmtId="165" fontId="11" fillId="0" borderId="26" xfId="2" applyNumberFormat="1" applyFont="1" applyBorder="1" applyAlignment="1">
      <alignment horizontal="right"/>
    </xf>
    <xf numFmtId="0" fontId="1" fillId="0" borderId="2" xfId="2" applyFont="1"/>
    <xf numFmtId="0" fontId="2" fillId="0" borderId="2" xfId="2" applyFont="1"/>
    <xf numFmtId="0" fontId="3" fillId="0" borderId="2" xfId="2" applyFont="1"/>
    <xf numFmtId="0" fontId="0" fillId="3" borderId="1" xfId="2" applyFont="1" applyFill="1" applyBorder="1" applyAlignment="1">
      <alignment horizontal="right"/>
    </xf>
    <xf numFmtId="0" fontId="4" fillId="0" borderId="2" xfId="2" applyFont="1"/>
    <xf numFmtId="3" fontId="4" fillId="0" borderId="2" xfId="2" applyNumberFormat="1" applyFont="1"/>
    <xf numFmtId="165" fontId="5" fillId="0" borderId="1" xfId="2" applyNumberFormat="1" applyFont="1" applyBorder="1" applyAlignment="1">
      <alignment horizontal="center"/>
    </xf>
    <xf numFmtId="2" fontId="4" fillId="0" borderId="2" xfId="2" applyNumberFormat="1" applyFont="1"/>
    <xf numFmtId="2" fontId="0" fillId="0" borderId="2" xfId="2" applyNumberFormat="1" applyFont="1"/>
    <xf numFmtId="49" fontId="9" fillId="0" borderId="16" xfId="2" quotePrefix="1" applyNumberFormat="1" applyFont="1" applyBorder="1" applyAlignment="1">
      <alignment horizontal="left" vertical="center"/>
    </xf>
    <xf numFmtId="0" fontId="21" fillId="5" borderId="2" xfId="2" quotePrefix="1" applyFont="1" applyFill="1" applyAlignment="1">
      <alignment horizontal="right" vertical="center"/>
    </xf>
    <xf numFmtId="168" fontId="9" fillId="2" borderId="2" xfId="2" applyNumberFormat="1" applyFont="1" applyFill="1" applyAlignment="1">
      <alignment horizontal="left" vertical="center"/>
    </xf>
    <xf numFmtId="0" fontId="23" fillId="0" borderId="28" xfId="3" applyFont="1" applyBorder="1" applyAlignment="1">
      <alignment horizontal="left" vertical="top" wrapText="1"/>
    </xf>
    <xf numFmtId="0" fontId="23" fillId="0" borderId="29" xfId="3" applyFont="1" applyBorder="1" applyAlignment="1">
      <alignment horizontal="right" vertical="top" wrapText="1" indent="1"/>
    </xf>
    <xf numFmtId="0" fontId="23" fillId="0" borderId="30" xfId="3" applyFont="1" applyBorder="1" applyAlignment="1">
      <alignment horizontal="right" vertical="top" wrapText="1"/>
    </xf>
    <xf numFmtId="0" fontId="22" fillId="0" borderId="30" xfId="3" applyBorder="1" applyAlignment="1">
      <alignment horizontal="right" vertical="top" wrapText="1" indent="1"/>
    </xf>
    <xf numFmtId="0" fontId="23" fillId="0" borderId="30" xfId="3" applyFont="1" applyBorder="1" applyAlignment="1">
      <alignment horizontal="right" vertical="center" wrapText="1" indent="2"/>
    </xf>
    <xf numFmtId="0" fontId="23" fillId="0" borderId="30" xfId="3" applyFont="1" applyBorder="1" applyAlignment="1">
      <alignment horizontal="left" vertical="top" wrapText="1" indent="4"/>
    </xf>
    <xf numFmtId="0" fontId="23" fillId="0" borderId="30" xfId="3" applyFont="1" applyBorder="1" applyAlignment="1">
      <alignment horizontal="left" vertical="top" wrapText="1" indent="3"/>
    </xf>
    <xf numFmtId="0" fontId="23" fillId="0" borderId="31" xfId="3" applyFont="1" applyBorder="1" applyAlignment="1">
      <alignment horizontal="right" vertical="center" wrapText="1"/>
    </xf>
    <xf numFmtId="0" fontId="22" fillId="0" borderId="2" xfId="3" applyAlignment="1">
      <alignment horizontal="left" vertical="top"/>
    </xf>
    <xf numFmtId="0" fontId="22" fillId="0" borderId="32" xfId="3" applyBorder="1" applyAlignment="1">
      <alignment horizontal="left" wrapText="1"/>
    </xf>
    <xf numFmtId="0" fontId="23" fillId="7" borderId="36" xfId="3" applyFont="1" applyFill="1" applyBorder="1" applyAlignment="1">
      <alignment horizontal="left" vertical="top" wrapText="1" indent="1"/>
    </xf>
    <xf numFmtId="0" fontId="23" fillId="7" borderId="37" xfId="3" applyFont="1" applyFill="1" applyBorder="1" applyAlignment="1">
      <alignment horizontal="right" vertical="top" wrapText="1" indent="1"/>
    </xf>
    <xf numFmtId="0" fontId="23" fillId="7" borderId="2" xfId="3" applyFont="1" applyFill="1" applyAlignment="1">
      <alignment horizontal="right" vertical="top" wrapText="1"/>
    </xf>
    <xf numFmtId="0" fontId="23" fillId="7" borderId="2" xfId="3" applyFont="1" applyFill="1" applyAlignment="1">
      <alignment horizontal="right" vertical="top" wrapText="1" indent="1"/>
    </xf>
    <xf numFmtId="0" fontId="23" fillId="7" borderId="2" xfId="3" applyFont="1" applyFill="1" applyAlignment="1">
      <alignment horizontal="right" vertical="top" wrapText="1" indent="2"/>
    </xf>
    <xf numFmtId="0" fontId="23" fillId="7" borderId="2" xfId="3" applyFont="1" applyFill="1" applyAlignment="1">
      <alignment horizontal="right" vertical="top" wrapText="1" indent="3"/>
    </xf>
    <xf numFmtId="0" fontId="23" fillId="7" borderId="38" xfId="3" applyFont="1" applyFill="1" applyBorder="1" applyAlignment="1">
      <alignment horizontal="right" vertical="top" wrapText="1"/>
    </xf>
    <xf numFmtId="0" fontId="23" fillId="0" borderId="36" xfId="3" applyFont="1" applyBorder="1" applyAlignment="1">
      <alignment horizontal="left" vertical="top" wrapText="1" indent="1"/>
    </xf>
    <xf numFmtId="0" fontId="23" fillId="0" borderId="37" xfId="3" applyFont="1" applyBorder="1" applyAlignment="1">
      <alignment horizontal="right" vertical="top" wrapText="1" indent="1"/>
    </xf>
    <xf numFmtId="0" fontId="23" fillId="0" borderId="2" xfId="3" applyFont="1" applyAlignment="1">
      <alignment horizontal="right" vertical="top" wrapText="1"/>
    </xf>
    <xf numFmtId="0" fontId="23" fillId="0" borderId="2" xfId="3" applyFont="1" applyAlignment="1">
      <alignment horizontal="right" vertical="top" wrapText="1" indent="1"/>
    </xf>
    <xf numFmtId="0" fontId="22" fillId="0" borderId="2" xfId="3" applyAlignment="1">
      <alignment horizontal="left" wrapText="1"/>
    </xf>
    <xf numFmtId="0" fontId="23" fillId="0" borderId="2" xfId="3" applyFont="1" applyAlignment="1">
      <alignment horizontal="right" vertical="top" wrapText="1" indent="3"/>
    </xf>
    <xf numFmtId="0" fontId="22" fillId="0" borderId="38" xfId="3" applyBorder="1" applyAlignment="1">
      <alignment horizontal="left" wrapText="1"/>
    </xf>
    <xf numFmtId="0" fontId="22" fillId="7" borderId="2" xfId="3" applyFill="1" applyAlignment="1">
      <alignment horizontal="left" wrapText="1"/>
    </xf>
    <xf numFmtId="0" fontId="22" fillId="7" borderId="38" xfId="3" applyFill="1" applyBorder="1" applyAlignment="1">
      <alignment horizontal="left" wrapText="1"/>
    </xf>
    <xf numFmtId="0" fontId="22" fillId="0" borderId="36" xfId="3" applyBorder="1" applyAlignment="1">
      <alignment horizontal="left" wrapText="1"/>
    </xf>
    <xf numFmtId="0" fontId="25" fillId="7" borderId="36" xfId="3" applyFont="1" applyFill="1" applyBorder="1" applyAlignment="1">
      <alignment horizontal="left" vertical="top" wrapText="1"/>
    </xf>
    <xf numFmtId="0" fontId="25" fillId="7" borderId="37" xfId="3" applyFont="1" applyFill="1" applyBorder="1" applyAlignment="1">
      <alignment horizontal="right" vertical="top" wrapText="1" indent="1"/>
    </xf>
    <xf numFmtId="0" fontId="25" fillId="7" borderId="2" xfId="3" applyFont="1" applyFill="1" applyAlignment="1">
      <alignment horizontal="right" vertical="top" wrapText="1"/>
    </xf>
    <xf numFmtId="0" fontId="25" fillId="7" borderId="2" xfId="3" applyFont="1" applyFill="1" applyAlignment="1">
      <alignment horizontal="right" vertical="top" wrapText="1" indent="1"/>
    </xf>
    <xf numFmtId="0" fontId="25" fillId="7" borderId="2" xfId="3" applyFont="1" applyFill="1" applyAlignment="1">
      <alignment horizontal="right" vertical="top" wrapText="1" indent="2"/>
    </xf>
    <xf numFmtId="0" fontId="25" fillId="7" borderId="2" xfId="3" applyFont="1" applyFill="1" applyAlignment="1">
      <alignment horizontal="right" vertical="top" wrapText="1" indent="3"/>
    </xf>
    <xf numFmtId="0" fontId="25" fillId="7" borderId="38" xfId="3" applyFont="1" applyFill="1" applyBorder="1" applyAlignment="1">
      <alignment horizontal="right" vertical="top" wrapText="1"/>
    </xf>
    <xf numFmtId="0" fontId="23" fillId="7" borderId="36" xfId="3" applyFont="1" applyFill="1" applyBorder="1" applyAlignment="1">
      <alignment horizontal="left" vertical="top" wrapText="1"/>
    </xf>
    <xf numFmtId="0" fontId="23" fillId="0" borderId="2" xfId="3" applyFont="1" applyAlignment="1">
      <alignment horizontal="right" vertical="top" wrapText="1" indent="2"/>
    </xf>
    <xf numFmtId="0" fontId="23" fillId="0" borderId="38" xfId="3" applyFont="1" applyBorder="1" applyAlignment="1">
      <alignment horizontal="right" vertical="top" wrapText="1"/>
    </xf>
    <xf numFmtId="0" fontId="23" fillId="7" borderId="36" xfId="3" applyFont="1" applyFill="1" applyBorder="1" applyAlignment="1">
      <alignment horizontal="left" vertical="top" wrapText="1" indent="2"/>
    </xf>
    <xf numFmtId="0" fontId="23" fillId="0" borderId="36" xfId="3" applyFont="1" applyBorder="1" applyAlignment="1">
      <alignment horizontal="right" vertical="top" wrapText="1" indent="4"/>
    </xf>
    <xf numFmtId="0" fontId="25" fillId="7" borderId="36" xfId="3" applyFont="1" applyFill="1" applyBorder="1" applyAlignment="1">
      <alignment horizontal="left" vertical="top" wrapText="1" indent="1"/>
    </xf>
    <xf numFmtId="0" fontId="23" fillId="0" borderId="36" xfId="3" applyFont="1" applyBorder="1" applyAlignment="1">
      <alignment horizontal="left" vertical="top" wrapText="1" indent="2"/>
    </xf>
    <xf numFmtId="0" fontId="25" fillId="0" borderId="36" xfId="3" applyFont="1" applyBorder="1" applyAlignment="1">
      <alignment horizontal="left" vertical="top" wrapText="1" indent="1"/>
    </xf>
    <xf numFmtId="0" fontId="25" fillId="0" borderId="37" xfId="3" applyFont="1" applyBorder="1" applyAlignment="1">
      <alignment horizontal="right" vertical="top" wrapText="1" indent="1"/>
    </xf>
    <xf numFmtId="0" fontId="25" fillId="0" borderId="2" xfId="3" applyFont="1" applyAlignment="1">
      <alignment horizontal="right" vertical="top" wrapText="1"/>
    </xf>
    <xf numFmtId="0" fontId="25" fillId="0" borderId="2" xfId="3" applyFont="1" applyAlignment="1">
      <alignment horizontal="right" vertical="top" wrapText="1" indent="1"/>
    </xf>
    <xf numFmtId="0" fontId="25" fillId="0" borderId="2" xfId="3" applyFont="1" applyAlignment="1">
      <alignment horizontal="right" vertical="top" wrapText="1" indent="2"/>
    </xf>
    <xf numFmtId="0" fontId="25" fillId="0" borderId="2" xfId="3" applyFont="1" applyAlignment="1">
      <alignment horizontal="right" vertical="top" wrapText="1" indent="3"/>
    </xf>
    <xf numFmtId="0" fontId="25" fillId="0" borderId="38" xfId="3" applyFont="1" applyBorder="1" applyAlignment="1">
      <alignment horizontal="right" vertical="top" wrapText="1"/>
    </xf>
    <xf numFmtId="0" fontId="22" fillId="7" borderId="36" xfId="3" applyFill="1" applyBorder="1" applyAlignment="1">
      <alignment horizontal="left" wrapText="1"/>
    </xf>
    <xf numFmtId="0" fontId="25" fillId="0" borderId="36" xfId="3" applyFont="1" applyBorder="1" applyAlignment="1">
      <alignment horizontal="left" vertical="top" wrapText="1"/>
    </xf>
    <xf numFmtId="0" fontId="22" fillId="7" borderId="37" xfId="3" applyFill="1" applyBorder="1" applyAlignment="1">
      <alignment wrapText="1"/>
    </xf>
    <xf numFmtId="0" fontId="22" fillId="7" borderId="2" xfId="3" applyFill="1" applyAlignment="1">
      <alignment wrapText="1"/>
    </xf>
    <xf numFmtId="0" fontId="22" fillId="7" borderId="38" xfId="3" applyFill="1" applyBorder="1" applyAlignment="1">
      <alignment wrapText="1"/>
    </xf>
    <xf numFmtId="0" fontId="22" fillId="0" borderId="37" xfId="3" applyBorder="1" applyAlignment="1">
      <alignment wrapText="1"/>
    </xf>
    <xf numFmtId="0" fontId="22" fillId="0" borderId="2" xfId="3" applyAlignment="1">
      <alignment wrapText="1"/>
    </xf>
    <xf numFmtId="0" fontId="22" fillId="0" borderId="38" xfId="3" applyBorder="1" applyAlignment="1">
      <alignment wrapText="1"/>
    </xf>
    <xf numFmtId="0" fontId="22" fillId="0" borderId="33" xfId="3" applyBorder="1" applyAlignment="1">
      <alignment wrapText="1"/>
    </xf>
    <xf numFmtId="0" fontId="22" fillId="0" borderId="34" xfId="3" applyBorder="1" applyAlignment="1">
      <alignment wrapText="1"/>
    </xf>
    <xf numFmtId="0" fontId="22" fillId="0" borderId="35" xfId="3" applyBorder="1" applyAlignment="1">
      <alignment wrapText="1"/>
    </xf>
    <xf numFmtId="0" fontId="23" fillId="0" borderId="30" xfId="3" applyFont="1" applyBorder="1" applyAlignment="1">
      <alignment horizontal="right" vertical="center" wrapText="1" indent="4"/>
    </xf>
    <xf numFmtId="0" fontId="23" fillId="0" borderId="30" xfId="3" applyFont="1" applyBorder="1" applyAlignment="1">
      <alignment horizontal="left" vertical="top" wrapText="1" indent="2"/>
    </xf>
    <xf numFmtId="0" fontId="23" fillId="7" borderId="2" xfId="3" applyFont="1" applyFill="1" applyAlignment="1">
      <alignment horizontal="right" vertical="top" wrapText="1" indent="4"/>
    </xf>
    <xf numFmtId="0" fontId="23" fillId="0" borderId="2" xfId="3" applyFont="1" applyAlignment="1">
      <alignment horizontal="right" vertical="top" wrapText="1" indent="4"/>
    </xf>
    <xf numFmtId="0" fontId="25" fillId="7" borderId="2" xfId="3" applyFont="1" applyFill="1" applyAlignment="1">
      <alignment horizontal="right" vertical="top" wrapText="1" indent="4"/>
    </xf>
    <xf numFmtId="0" fontId="25" fillId="0" borderId="2" xfId="3" applyFont="1" applyAlignment="1">
      <alignment horizontal="right" vertical="top" wrapText="1" indent="4"/>
    </xf>
    <xf numFmtId="167" fontId="14" fillId="0" borderId="19" xfId="2" applyNumberFormat="1" applyFont="1" applyBorder="1" applyAlignment="1">
      <alignment horizontal="right" vertical="center"/>
    </xf>
    <xf numFmtId="167" fontId="14" fillId="0" borderId="20" xfId="2" applyNumberFormat="1" applyFont="1" applyBorder="1" applyAlignment="1">
      <alignment horizontal="right" vertical="center"/>
    </xf>
    <xf numFmtId="164" fontId="9" fillId="2" borderId="19" xfId="2" applyNumberFormat="1" applyFont="1" applyFill="1" applyBorder="1" applyAlignment="1">
      <alignment horizontal="right" vertical="center"/>
    </xf>
    <xf numFmtId="164" fontId="9" fillId="2" borderId="20" xfId="2" applyNumberFormat="1" applyFont="1" applyFill="1" applyBorder="1" applyAlignment="1">
      <alignment horizontal="right" vertical="center"/>
    </xf>
    <xf numFmtId="167" fontId="14" fillId="0" borderId="11" xfId="2" applyNumberFormat="1" applyFont="1" applyBorder="1" applyAlignment="1">
      <alignment horizontal="right" vertical="center"/>
    </xf>
    <xf numFmtId="167" fontId="14" fillId="0" borderId="23" xfId="2" applyNumberFormat="1" applyFont="1" applyBorder="1" applyAlignment="1">
      <alignment horizontal="right" vertical="center"/>
    </xf>
    <xf numFmtId="167" fontId="14" fillId="0" borderId="9" xfId="2" applyNumberFormat="1" applyFont="1" applyBorder="1" applyAlignment="1">
      <alignment horizontal="right" vertical="center"/>
    </xf>
    <xf numFmtId="0" fontId="26" fillId="5" borderId="2" xfId="2" quotePrefix="1" applyFont="1" applyFill="1" applyAlignment="1">
      <alignment horizontal="right" vertical="center"/>
    </xf>
    <xf numFmtId="0" fontId="27" fillId="5" borderId="2" xfId="0" applyFont="1" applyFill="1" applyBorder="1" applyAlignment="1">
      <alignment horizontal="right" vertical="center"/>
    </xf>
    <xf numFmtId="164" fontId="9" fillId="8" borderId="2" xfId="2" applyNumberFormat="1" applyFont="1" applyFill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164" fontId="9" fillId="0" borderId="2" xfId="2" applyNumberFormat="1" applyFont="1" applyBorder="1" applyAlignment="1">
      <alignment horizontal="left" vertical="center"/>
    </xf>
    <xf numFmtId="0" fontId="0" fillId="0" borderId="2" xfId="2" applyFont="1" applyBorder="1"/>
    <xf numFmtId="164" fontId="9" fillId="2" borderId="2" xfId="2" applyNumberFormat="1" applyFont="1" applyFill="1" applyBorder="1" applyAlignment="1">
      <alignment horizontal="left" vertical="center"/>
    </xf>
    <xf numFmtId="167" fontId="14" fillId="0" borderId="11" xfId="2" applyNumberFormat="1" applyFont="1" applyBorder="1" applyAlignment="1">
      <alignment horizontal="left" vertical="center"/>
    </xf>
    <xf numFmtId="49" fontId="9" fillId="0" borderId="24" xfId="2" applyNumberFormat="1" applyFont="1" applyBorder="1" applyAlignment="1">
      <alignment horizontal="left" vertical="center"/>
    </xf>
    <xf numFmtId="0" fontId="0" fillId="0" borderId="25" xfId="2" applyFont="1" applyBorder="1"/>
    <xf numFmtId="167" fontId="14" fillId="0" borderId="14" xfId="2" applyNumberFormat="1" applyFont="1" applyBorder="1" applyAlignment="1">
      <alignment horizontal="left" vertical="center"/>
    </xf>
    <xf numFmtId="167" fontId="14" fillId="0" borderId="39" xfId="2" applyNumberFormat="1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167" fontId="14" fillId="0" borderId="2" xfId="2" applyNumberFormat="1" applyFont="1" applyBorder="1" applyAlignment="1">
      <alignment horizontal="right" vertical="center"/>
    </xf>
    <xf numFmtId="0" fontId="26" fillId="9" borderId="2" xfId="2" quotePrefix="1" applyFont="1" applyFill="1" applyAlignment="1">
      <alignment horizontal="center" vertical="center"/>
    </xf>
    <xf numFmtId="0" fontId="7" fillId="0" borderId="2" xfId="2" applyFont="1"/>
    <xf numFmtId="49" fontId="9" fillId="2" borderId="2" xfId="2" applyNumberFormat="1" applyFont="1" applyFill="1" applyAlignment="1">
      <alignment horizontal="right" vertical="center"/>
    </xf>
    <xf numFmtId="164" fontId="9" fillId="2" borderId="6" xfId="2" applyNumberFormat="1" applyFont="1" applyFill="1" applyBorder="1" applyAlignment="1">
      <alignment horizontal="left" vertical="center"/>
    </xf>
    <xf numFmtId="164" fontId="9" fillId="2" borderId="40" xfId="2" applyNumberFormat="1" applyFont="1" applyFill="1" applyBorder="1" applyAlignment="1">
      <alignment horizontal="left" vertical="center"/>
    </xf>
    <xf numFmtId="0" fontId="7" fillId="0" borderId="0" xfId="0" applyFont="1"/>
    <xf numFmtId="0" fontId="29" fillId="0" borderId="0" xfId="0" applyFont="1"/>
    <xf numFmtId="0" fontId="30" fillId="0" borderId="0" xfId="0" applyFont="1" applyAlignment="1">
      <alignment horizontal="right"/>
    </xf>
    <xf numFmtId="0" fontId="31" fillId="0" borderId="0" xfId="0" applyFont="1"/>
    <xf numFmtId="0" fontId="3" fillId="0" borderId="0" xfId="0" applyFont="1"/>
    <xf numFmtId="1" fontId="0" fillId="3" borderId="1" xfId="2" applyNumberFormat="1" applyFont="1" applyFill="1" applyBorder="1" applyAlignment="1">
      <alignment horizontal="right"/>
    </xf>
    <xf numFmtId="1" fontId="0" fillId="0" borderId="2" xfId="2" applyNumberFormat="1" applyFont="1"/>
    <xf numFmtId="165" fontId="12" fillId="0" borderId="10" xfId="2" applyNumberFormat="1" applyFont="1" applyFill="1" applyBorder="1" applyAlignment="1">
      <alignment horizontal="right"/>
    </xf>
    <xf numFmtId="165" fontId="12" fillId="0" borderId="12" xfId="2" applyNumberFormat="1" applyFont="1" applyFill="1" applyBorder="1" applyAlignment="1">
      <alignment horizontal="right"/>
    </xf>
    <xf numFmtId="165" fontId="12" fillId="0" borderId="13" xfId="2" applyNumberFormat="1" applyFont="1" applyFill="1" applyBorder="1" applyAlignment="1">
      <alignment horizontal="right"/>
    </xf>
    <xf numFmtId="1" fontId="0" fillId="0" borderId="2" xfId="2" applyNumberFormat="1" applyFont="1" applyFill="1" applyBorder="1" applyAlignment="1">
      <alignment horizontal="right"/>
    </xf>
    <xf numFmtId="0" fontId="0" fillId="0" borderId="41" xfId="2" applyFont="1" applyBorder="1"/>
    <xf numFmtId="164" fontId="13" fillId="2" borderId="2" xfId="2" applyNumberFormat="1" applyFont="1" applyFill="1" applyBorder="1" applyAlignment="1">
      <alignment horizontal="left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164" fontId="9" fillId="10" borderId="2" xfId="2" applyNumberFormat="1" applyFont="1" applyFill="1" applyAlignment="1">
      <alignment horizontal="left" vertical="center"/>
    </xf>
    <xf numFmtId="164" fontId="9" fillId="10" borderId="2" xfId="2" applyNumberFormat="1" applyFont="1" applyFill="1" applyBorder="1" applyAlignment="1">
      <alignment horizontal="left" vertical="center"/>
    </xf>
    <xf numFmtId="164" fontId="9" fillId="10" borderId="25" xfId="2" applyNumberFormat="1" applyFont="1" applyFill="1" applyBorder="1" applyAlignment="1">
      <alignment horizontal="left" vertical="center"/>
    </xf>
    <xf numFmtId="3" fontId="35" fillId="0" borderId="1" xfId="2" applyNumberFormat="1" applyFont="1" applyBorder="1" applyAlignment="1">
      <alignment horizontal="center"/>
    </xf>
    <xf numFmtId="0" fontId="6" fillId="7" borderId="36" xfId="3" applyFont="1" applyFill="1" applyBorder="1" applyAlignment="1">
      <alignment horizontal="left" wrapText="1"/>
    </xf>
    <xf numFmtId="49" fontId="9" fillId="2" borderId="2" xfId="2" applyNumberFormat="1" applyFont="1" applyFill="1" applyBorder="1" applyAlignment="1">
      <alignment horizontal="left" vertical="center"/>
    </xf>
    <xf numFmtId="9" fontId="28" fillId="11" borderId="2" xfId="2" applyNumberFormat="1" applyFont="1" applyFill="1"/>
    <xf numFmtId="0" fontId="0" fillId="11" borderId="2" xfId="2" applyFont="1" applyFill="1"/>
    <xf numFmtId="164" fontId="12" fillId="3" borderId="42" xfId="2" applyNumberFormat="1" applyFont="1" applyFill="1" applyBorder="1" applyAlignment="1">
      <alignment horizontal="left" vertical="center"/>
    </xf>
    <xf numFmtId="164" fontId="12" fillId="3" borderId="43" xfId="2" applyNumberFormat="1" applyFont="1" applyFill="1" applyBorder="1" applyAlignment="1">
      <alignment horizontal="left" vertical="center"/>
    </xf>
    <xf numFmtId="164" fontId="12" fillId="3" borderId="44" xfId="2" applyNumberFormat="1" applyFont="1" applyFill="1" applyBorder="1" applyAlignment="1">
      <alignment horizontal="left" vertical="center"/>
    </xf>
    <xf numFmtId="0" fontId="28" fillId="0" borderId="2" xfId="2" applyFont="1" applyAlignment="1">
      <alignment vertical="center"/>
    </xf>
    <xf numFmtId="0" fontId="28" fillId="0" borderId="2" xfId="2" applyFont="1" applyAlignment="1"/>
  </cellXfs>
  <cellStyles count="4">
    <cellStyle name="Normal" xfId="0" builtinId="0"/>
    <cellStyle name="Normal 2" xfId="1" xr:uid="{819D1A36-EA30-4DE9-8646-3256A0A76861}"/>
    <cellStyle name="Normal 3" xfId="2" xr:uid="{B2494072-DBF1-4503-B1C1-633D17E135A4}"/>
    <cellStyle name="Normal 4" xfId="3" xr:uid="{30946CE2-EA00-4457-AF6E-957A6EFFA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55" Type="http://schemas.openxmlformats.org/officeDocument/2006/relationships/styles" Target="styles.xml"/><Relationship Id="rId2" Type="http://schemas.openxmlformats.org/officeDocument/2006/relationships/worksheet" Target="worksheets/sheet2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53" Type="http://customschemas.google.com/relationships/workbookmetadata" Target="metadata"/><Relationship Id="rId58" Type="http://schemas.openxmlformats.org/officeDocument/2006/relationships/calcChain" Target="calcChain.xml"/><Relationship Id="rId57" Type="http://schemas.microsoft.com/office/2017/10/relationships/person" Target="persons/person.xml"/><Relationship Id="rId4" Type="http://schemas.openxmlformats.org/officeDocument/2006/relationships/worksheet" Target="worksheets/sheet4.xml"/><Relationship Id="rId56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en-GB" sz="1000" b="0" i="0">
                <a:solidFill>
                  <a:srgbClr val="757575"/>
                </a:solidFill>
                <a:latin typeface="+mn-lt"/>
              </a:rPr>
              <a:t>Umsatzerlöse  TTM</a:t>
            </a:r>
          </a:p>
        </c:rich>
      </c:tx>
      <c:layout>
        <c:manualLayout>
          <c:xMode val="edge"/>
          <c:yMode val="edge"/>
          <c:x val="3.6354111986001747E-2"/>
          <c:y val="2.780996523754345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Umsatz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'Projekt Ventura'!$D$68:$D$79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'Projekt Ventura'!$G$68:$G$79</c:f>
              <c:numCache>
                <c:formatCode>_(* #,##0.0_);_(* \(#,##0.0\);_(* " - "_);_(* @_)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E2E-4BD6-B069-B71075697C3D}"/>
            </c:ext>
          </c:extLst>
        </c:ser>
        <c:ser>
          <c:idx val="1"/>
          <c:order val="1"/>
          <c:tx>
            <c:v>Vorjahr</c:v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none"/>
          </c:marker>
          <c:val>
            <c:numRef>
              <c:f>'Projekt Ventura'!$G$83:$G$94</c:f>
              <c:numCache>
                <c:formatCode>_(* #,##0.0_);_(* \(#,##0.0\);_(* " - "_);_(* @_)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62-E641-9D2C-7D255DBBE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4459640"/>
        <c:axId val="1114871669"/>
      </c:lineChart>
      <c:catAx>
        <c:axId val="1464459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DE"/>
          </a:p>
        </c:txPr>
        <c:crossAx val="1114871669"/>
        <c:crosses val="autoZero"/>
        <c:auto val="1"/>
        <c:lblAlgn val="ctr"/>
        <c:lblOffset val="100"/>
        <c:noMultiLvlLbl val="1"/>
      </c:catAx>
      <c:valAx>
        <c:axId val="111487166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sz="1000" b="0" i="0">
                    <a:solidFill>
                      <a:srgbClr val="000000"/>
                    </a:solidFill>
                    <a:latin typeface="+mn-lt"/>
                  </a:rPr>
                  <a:t>'000€</a:t>
                </a:r>
              </a:p>
            </c:rich>
          </c:tx>
          <c:overlay val="0"/>
        </c:title>
        <c:numFmt formatCode="_(* #,##0.0_);_(* \(#,##0.0\);_(* &quot; - &quot;_);_(* 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en-DE"/>
          </a:p>
        </c:txPr>
        <c:crossAx val="1464459640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Arial"/>
            </a:defRPr>
          </a:pPr>
          <a:endParaRPr lang="en-DE"/>
        </a:p>
      </c:txPr>
    </c:legend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000" b="0" i="0">
                <a:solidFill>
                  <a:srgbClr val="757575"/>
                </a:solidFill>
                <a:latin typeface="+mn-lt"/>
              </a:defRPr>
            </a:pPr>
            <a:r>
              <a:rPr lang="en-GB" sz="1000" b="0" i="0">
                <a:solidFill>
                  <a:srgbClr val="757575"/>
                </a:solidFill>
                <a:latin typeface="+mn-lt"/>
              </a:rPr>
              <a:t>Umsatzerlöse Jan - Dez '24</a:t>
            </a:r>
          </a:p>
        </c:rich>
      </c:tx>
      <c:layout>
        <c:manualLayout>
          <c:xMode val="edge"/>
          <c:yMode val="edge"/>
          <c:x val="3.6354111986001747E-2"/>
          <c:y val="2.7809965237543453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Umsatz</c:v>
          </c:tx>
          <c:spPr>
            <a:ln w="28575" cmpd="sng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'Projekt Ventura'!$D$83:$D$94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'Projekt Ventura'!$G$83:$G$94</c:f>
              <c:numCache>
                <c:formatCode>_(* #,##0.0_);_(* \(#,##0.0\);_(* " - "_);_(* @_)</c:formatCode>
                <c:ptCount val="12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9F6-47E9-83DA-FB1A186AD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716018"/>
        <c:axId val="146906823"/>
      </c:lineChart>
      <c:catAx>
        <c:axId val="7487160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DE"/>
          </a:p>
        </c:txPr>
        <c:crossAx val="146906823"/>
        <c:crosses val="autoZero"/>
        <c:auto val="1"/>
        <c:lblAlgn val="ctr"/>
        <c:lblOffset val="100"/>
        <c:noMultiLvlLbl val="1"/>
      </c:catAx>
      <c:valAx>
        <c:axId val="14690682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GB" sz="1000" b="0" i="0">
                    <a:solidFill>
                      <a:srgbClr val="000000"/>
                    </a:solidFill>
                    <a:latin typeface="+mn-lt"/>
                  </a:rPr>
                  <a:t>'000€</a:t>
                </a:r>
              </a:p>
            </c:rich>
          </c:tx>
          <c:overlay val="0"/>
        </c:title>
        <c:numFmt formatCode="_(* #,##0.0_);_(* \(#,##0.0\);_(* &quot; - &quot;_);_(* @_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en-DE"/>
          </a:p>
        </c:txPr>
        <c:crossAx val="74871601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DE"/>
        </a:p>
      </c:txPr>
    </c:legend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800" b="1" i="0">
                <a:solidFill>
                  <a:srgbClr val="757575"/>
                </a:solidFill>
                <a:latin typeface="+mn-lt"/>
              </a:defRPr>
            </a:pPr>
            <a:r>
              <a:rPr lang="en-GB" sz="800" b="1" i="0">
                <a:solidFill>
                  <a:srgbClr val="757575"/>
                </a:solidFill>
                <a:latin typeface="+mn-lt"/>
              </a:rPr>
              <a:t>Indikativer Unternehmenswert (Bandbreite)</a:t>
            </a:r>
          </a:p>
        </c:rich>
      </c:tx>
      <c:layout>
        <c:manualLayout>
          <c:xMode val="edge"/>
          <c:yMode val="edge"/>
          <c:x val="3.1310336822147844E-2"/>
          <c:y val="2.51256380823954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798598593349544"/>
          <c:y val="0.18439989063938894"/>
          <c:w val="0.8003913188822831"/>
          <c:h val="0.65977941880848678"/>
        </c:manualLayout>
      </c:layout>
      <c:barChart>
        <c:barDir val="col"/>
        <c:grouping val="stacked"/>
        <c:varyColors val="1"/>
        <c:ser>
          <c:idx val="0"/>
          <c:order val="0"/>
          <c:spPr>
            <a:noFill/>
            <a:ln cmpd="sng">
              <a:noFill/>
            </a:ln>
          </c:spPr>
          <c:invertIfNegative val="1"/>
          <c:cat>
            <c:strLit>
              <c:ptCount val="1"/>
              <c:pt idx="0">
                <c:v>Bandbreite Unternehmenswert</c:v>
              </c:pt>
            </c:strLit>
          </c:cat>
          <c:val>
            <c:numRef>
              <c:f>'Projekt Ventura'!$V$112</c:f>
              <c:numCache>
                <c:formatCode>_(* #,##0.0_);_(* \(#,##0.0\);_(* " - "_);_(* 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5-4F35-8AB2-9B89F150F0AE}"/>
            </c:ext>
          </c:extLst>
        </c:ser>
        <c:ser>
          <c:idx val="1"/>
          <c:order val="1"/>
          <c:spPr>
            <a:noFill/>
            <a:ln cmpd="sng">
              <a:solidFill>
                <a:schemeClr val="accent6"/>
              </a:solidFill>
            </a:ln>
          </c:spPr>
          <c:invertIfNegative val="1"/>
          <c:cat>
            <c:strLit>
              <c:ptCount val="1"/>
              <c:pt idx="0">
                <c:v>Bandbreite Unternehmenswert</c:v>
              </c:pt>
            </c:strLit>
          </c:cat>
          <c:val>
            <c:numRef>
              <c:f>'Projekt Ventura'!$W$112</c:f>
              <c:numCache>
                <c:formatCode>_(* #,##0.0_);_(* \(#,##0.0\);_(* " - "_);_(* 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5-4F35-8AB2-9B89F150F0AE}"/>
            </c:ext>
          </c:extLst>
        </c:ser>
        <c:ser>
          <c:idx val="2"/>
          <c:order val="2"/>
          <c:spPr>
            <a:solidFill>
              <a:srgbClr val="92D050"/>
            </a:solidFill>
            <a:ln cmpd="sng">
              <a:solidFill>
                <a:schemeClr val="accent6"/>
              </a:solidFill>
            </a:ln>
          </c:spPr>
          <c:invertIfNegative val="1"/>
          <c:cat>
            <c:strLit>
              <c:ptCount val="1"/>
              <c:pt idx="0">
                <c:v>Bandbreite Unternehmenswert</c:v>
              </c:pt>
            </c:strLit>
          </c:cat>
          <c:val>
            <c:numRef>
              <c:f>'Projekt Ventura'!$X$112</c:f>
              <c:numCache>
                <c:formatCode>_(* #,##0.0_);_(* \(#,##0.0\);_(* " - "_);_(* @_)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6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7765-4F35-8AB2-9B89F150F0AE}"/>
            </c:ext>
          </c:extLst>
        </c:ser>
        <c:ser>
          <c:idx val="3"/>
          <c:order val="3"/>
          <c:spPr>
            <a:noFill/>
            <a:ln cmpd="sng">
              <a:solidFill>
                <a:schemeClr val="accent6"/>
              </a:solidFill>
            </a:ln>
          </c:spPr>
          <c:invertIfNegative val="1"/>
          <c:cat>
            <c:strLit>
              <c:ptCount val="1"/>
              <c:pt idx="0">
                <c:v>Bandbreite Unternehmenswert</c:v>
              </c:pt>
            </c:strLit>
          </c:cat>
          <c:val>
            <c:numRef>
              <c:f>'Projekt Ventura'!$Y$112</c:f>
              <c:numCache>
                <c:formatCode>_(* #,##0.0_);_(* \(#,##0.0\);_(* " - "_);_(* 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5-4F35-8AB2-9B89F150F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6979271"/>
        <c:axId val="818598762"/>
      </c:barChart>
      <c:catAx>
        <c:axId val="13769792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GB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en-DE"/>
          </a:p>
        </c:txPr>
        <c:crossAx val="818598762"/>
        <c:crosses val="autoZero"/>
        <c:auto val="1"/>
        <c:lblAlgn val="ctr"/>
        <c:lblOffset val="100"/>
        <c:noMultiLvlLbl val="1"/>
      </c:catAx>
      <c:valAx>
        <c:axId val="81859876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800" b="0" i="0">
                <a:solidFill>
                  <a:srgbClr val="000000"/>
                </a:solidFill>
                <a:latin typeface="+mn-lt"/>
              </a:defRPr>
            </a:pPr>
            <a:endParaRPr lang="en-DE"/>
          </a:p>
        </c:txPr>
        <c:crossAx val="1376979271"/>
        <c:crosses val="autoZero"/>
        <c:crossBetween val="between"/>
      </c:valAx>
    </c:plotArea>
    <c:plotVisOnly val="1"/>
    <c:dispBlanksAs val="zero"/>
    <c:showDLblsOverMax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Adj. EBITDA (EURk)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2FC-4B66-A9F4-6DE6ADE21309}"/>
              </c:ext>
            </c:extLst>
          </c:dPt>
          <c:cat>
            <c:strRef>
              <c:f>'Projekt Ventura'!$E$16:$H$16</c:f>
              <c:strCach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TTM</c:v>
                </c:pt>
              </c:strCache>
            </c:strRef>
          </c:cat>
          <c:val>
            <c:numRef>
              <c:f>'Projekt Ventura'!$E$44:$H$44</c:f>
              <c:numCache>
                <c:formatCode>_(* #,##0.0_);_(* \(#,##0.0\);_(* " - "_);_(* 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C-42A1-80D8-C8998C3C6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7520047"/>
        <c:axId val="1767520463"/>
      </c:barChart>
      <c:catAx>
        <c:axId val="1767520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767520463"/>
        <c:crosses val="autoZero"/>
        <c:auto val="1"/>
        <c:lblAlgn val="ctr"/>
        <c:lblOffset val="100"/>
        <c:noMultiLvlLbl val="0"/>
      </c:catAx>
      <c:valAx>
        <c:axId val="176752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 - &quot;_);_(* 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DE"/>
          </a:p>
        </c:txPr>
        <c:crossAx val="1767520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it-coach.de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buysellgrow.de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www.dragonflip.com/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79827</xdr:colOff>
      <xdr:row>0</xdr:row>
      <xdr:rowOff>159776</xdr:rowOff>
    </xdr:from>
    <xdr:to>
      <xdr:col>1</xdr:col>
      <xdr:colOff>943428</xdr:colOff>
      <xdr:row>1</xdr:row>
      <xdr:rowOff>38098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C58297-5F12-A847-B728-A6545ABA1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256" y="159776"/>
          <a:ext cx="863601" cy="331893"/>
        </a:xfrm>
        <a:prstGeom prst="rect">
          <a:avLst/>
        </a:prstGeom>
      </xdr:spPr>
    </xdr:pic>
    <xdr:clientData/>
  </xdr:twoCellAnchor>
  <xdr:twoCellAnchor editAs="oneCell">
    <xdr:from>
      <xdr:col>1</xdr:col>
      <xdr:colOff>1016907</xdr:colOff>
      <xdr:row>0</xdr:row>
      <xdr:rowOff>54428</xdr:rowOff>
    </xdr:from>
    <xdr:to>
      <xdr:col>1</xdr:col>
      <xdr:colOff>2112734</xdr:colOff>
      <xdr:row>1</xdr:row>
      <xdr:rowOff>268626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56313D-B911-7745-BCE8-E9EBBD6C1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79336" y="54428"/>
          <a:ext cx="1095827" cy="667769"/>
        </a:xfrm>
        <a:prstGeom prst="rect">
          <a:avLst/>
        </a:prstGeom>
      </xdr:spPr>
    </xdr:pic>
    <xdr:clientData/>
  </xdr:twoCellAnchor>
  <xdr:twoCellAnchor editAs="oneCell">
    <xdr:from>
      <xdr:col>1</xdr:col>
      <xdr:colOff>2186213</xdr:colOff>
      <xdr:row>0</xdr:row>
      <xdr:rowOff>269045</xdr:rowOff>
    </xdr:from>
    <xdr:to>
      <xdr:col>1</xdr:col>
      <xdr:colOff>3118756</xdr:colOff>
      <xdr:row>1</xdr:row>
      <xdr:rowOff>38911</xdr:rowOff>
    </xdr:to>
    <xdr:pic>
      <xdr:nvPicPr>
        <xdr:cNvPr id="7" name="Pictur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CA35916-E0CC-C540-8BAF-91F19A8D4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48642" y="269045"/>
          <a:ext cx="932543" cy="223437"/>
        </a:xfrm>
        <a:prstGeom prst="rect">
          <a:avLst/>
        </a:prstGeom>
      </xdr:spPr>
    </xdr:pic>
    <xdr:clientData/>
  </xdr:twoCellAnchor>
  <xdr:twoCellAnchor>
    <xdr:from>
      <xdr:col>1</xdr:col>
      <xdr:colOff>9068</xdr:colOff>
      <xdr:row>73</xdr:row>
      <xdr:rowOff>63502</xdr:rowOff>
    </xdr:from>
    <xdr:to>
      <xdr:col>11</xdr:col>
      <xdr:colOff>816427</xdr:colOff>
      <xdr:row>79</xdr:row>
      <xdr:rowOff>81644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363993-68E7-4045-93C4-80E57E09E80B}"/>
            </a:ext>
          </a:extLst>
        </xdr:cNvPr>
        <xdr:cNvSpPr/>
      </xdr:nvSpPr>
      <xdr:spPr>
        <a:xfrm>
          <a:off x="571497" y="5361216"/>
          <a:ext cx="12446001" cy="1106714"/>
        </a:xfrm>
        <a:prstGeom prst="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b="1"/>
            <a:t>Du planst den Kauf oder Verkauf eines Unternehmens?</a:t>
          </a:r>
        </a:p>
        <a:p>
          <a:endParaRPr lang="en-GB"/>
        </a:p>
        <a:p>
          <a:r>
            <a:rPr lang="en-GB"/>
            <a:t>- Mit </a:t>
          </a:r>
          <a:r>
            <a:rPr lang="en-GB" b="1"/>
            <a:t>BuySellGrow</a:t>
          </a:r>
          <a:r>
            <a:rPr lang="en-GB"/>
            <a:t> bekommst du Tools, Wissen rund um den Unternehmenskauf (buysellgrow.de)</a:t>
          </a:r>
        </a:p>
        <a:p>
          <a:r>
            <a:rPr lang="en-GB"/>
            <a:t>- Mit </a:t>
          </a:r>
          <a:r>
            <a:rPr lang="en-GB" b="1"/>
            <a:t>Dragonflip</a:t>
          </a:r>
          <a:r>
            <a:rPr lang="en-GB"/>
            <a:t> findest du geprüfte digitale &amp; E-Commerce-Unternehmen zum Kauf und erhältst Unterstützung</a:t>
          </a:r>
          <a:r>
            <a:rPr lang="en-GB" baseline="0"/>
            <a:t> beim Verkauf deines</a:t>
          </a:r>
          <a:r>
            <a:rPr lang="en-GB"/>
            <a:t> Digitalunternehmens (dragonflip.com)</a:t>
          </a:r>
        </a:p>
        <a:p>
          <a:r>
            <a:rPr lang="en-GB"/>
            <a:t>- Mit </a:t>
          </a:r>
          <a:r>
            <a:rPr lang="en-GB" b="1"/>
            <a:t>Exit Coach</a:t>
          </a:r>
          <a:r>
            <a:rPr lang="en-GB"/>
            <a:t> bereitest du deinen Unternehmensverkauf Schritt für Schritt professionell vor (exit-coach.de)</a:t>
          </a:r>
        </a:p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494610</xdr:colOff>
      <xdr:row>66</xdr:row>
      <xdr:rowOff>108365</xdr:rowOff>
    </xdr:from>
    <xdr:ext cx="5124450" cy="180975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947333DC-FFD2-4652-98F6-B206E7BCA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35202</xdr:colOff>
      <xdr:row>81</xdr:row>
      <xdr:rowOff>86691</xdr:rowOff>
    </xdr:from>
    <xdr:ext cx="4848225" cy="17907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30D688-41E8-41B2-8963-AE379B863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8</xdr:col>
      <xdr:colOff>552174</xdr:colOff>
      <xdr:row>2</xdr:row>
      <xdr:rowOff>11043</xdr:rowOff>
    </xdr:from>
    <xdr:ext cx="2746098" cy="1430131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777C4A1-26D1-4EDC-8B61-FF38CBFD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twoCellAnchor>
    <xdr:from>
      <xdr:col>20</xdr:col>
      <xdr:colOff>700087</xdr:colOff>
      <xdr:row>67</xdr:row>
      <xdr:rowOff>28575</xdr:rowOff>
    </xdr:from>
    <xdr:to>
      <xdr:col>28</xdr:col>
      <xdr:colOff>276225</xdr:colOff>
      <xdr:row>79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284972-0CD6-44EC-4FBC-4DD89A9B64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everin Borch" id="{ED11D60E-3892-C44F-B8F2-9CB4481D4B03}" userId="91d0b6dc2fcefa38" providerId="Windows Liv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0" dT="2025-06-04T07:00:48.77" personId="{ED11D60E-3892-C44F-B8F2-9CB4481D4B03}" id="{EE38484C-6E8B-FD44-8C7C-1C1236ACC2AF}">
    <text>Minimum Multiple, Maximum Multiple, Multiple-Durchschnitt aus DUB-Branchenmultiple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F9F0C-F515-444A-9D80-80B810E60F45}">
  <sheetPr codeName="Sheet3"/>
  <dimension ref="A1:J1018"/>
  <sheetViews>
    <sheetView showGridLines="0" tabSelected="1" zoomScale="140" zoomScaleNormal="140" workbookViewId="0">
      <selection activeCell="G96" sqref="G96"/>
    </sheetView>
  </sheetViews>
  <sheetFormatPr baseColWidth="10" defaultColWidth="12.6640625" defaultRowHeight="15" customHeight="1" outlineLevelRow="1"/>
  <cols>
    <col min="1" max="1" width="7.33203125" style="6" customWidth="1"/>
    <col min="2" max="2" width="42.33203125" style="6" customWidth="1"/>
    <col min="3" max="3" width="20.6640625" style="6" customWidth="1"/>
    <col min="4" max="4" width="12" style="6" customWidth="1"/>
    <col min="5" max="5" width="13.33203125" style="6" customWidth="1"/>
    <col min="6" max="7" width="10.83203125" style="6" customWidth="1"/>
    <col min="8" max="8" width="10.1640625" style="6" customWidth="1"/>
    <col min="9" max="19" width="10.83203125" style="6" customWidth="1"/>
    <col min="20" max="16384" width="12.6640625" style="6"/>
  </cols>
  <sheetData>
    <row r="1" spans="1:6" ht="36" customHeight="1">
      <c r="A1" s="179" t="s">
        <v>202</v>
      </c>
    </row>
    <row r="2" spans="1:6" ht="36" customHeight="1">
      <c r="A2" s="178"/>
    </row>
    <row r="3" spans="1:6" ht="21" customHeight="1">
      <c r="B3" s="48" t="s">
        <v>0</v>
      </c>
      <c r="D3" s="49"/>
      <c r="E3" s="49"/>
    </row>
    <row r="4" spans="1:6" ht="6.75" customHeight="1">
      <c r="B4" s="48"/>
      <c r="D4" s="49"/>
      <c r="E4" s="49"/>
    </row>
    <row r="5" spans="1:6" ht="12.75" customHeight="1">
      <c r="B5" s="50" t="s">
        <v>1</v>
      </c>
      <c r="C5" s="50" t="str">
        <f ca="1">'Projekt Ventura'!D15</f>
        <v>Projekt Ventura</v>
      </c>
      <c r="D5" s="49"/>
      <c r="E5" s="49"/>
    </row>
    <row r="6" spans="1:6" ht="3.75" customHeight="1">
      <c r="B6" s="48"/>
      <c r="D6" s="49"/>
      <c r="E6" s="49"/>
    </row>
    <row r="7" spans="1:6" ht="14.25" customHeight="1">
      <c r="B7" s="147" t="s">
        <v>124</v>
      </c>
      <c r="C7" s="51" t="s">
        <v>137</v>
      </c>
      <c r="D7" s="52"/>
      <c r="E7" s="52"/>
    </row>
    <row r="8" spans="1:6" ht="4.5" customHeight="1"/>
    <row r="9" spans="1:6" ht="6.75" customHeight="1">
      <c r="C9" s="53"/>
      <c r="D9" s="53"/>
      <c r="E9" s="53"/>
    </row>
    <row r="10" spans="1:6" ht="15" customHeight="1">
      <c r="B10" s="6" t="s">
        <v>3</v>
      </c>
      <c r="C10" s="54">
        <f>+IF($D$10="Min",VLOOKUP($C$7,$B$54:$E$69,2,FALSE),IF($D$10="Max",VLOOKUP($C$7,$B$54:$E$69,3,FALSE),IF($D$10="Average",VLOOKUP($C$7,$B$54:$E$69,4,FALSE),)))</f>
        <v>4.5</v>
      </c>
      <c r="D10" s="170" t="s">
        <v>44</v>
      </c>
      <c r="E10" s="53"/>
      <c r="F10" s="50" t="s">
        <v>167</v>
      </c>
    </row>
    <row r="11" spans="1:6" ht="4.5" customHeight="1"/>
    <row r="12" spans="1:6" ht="14.25" customHeight="1">
      <c r="B12" s="155" t="s">
        <v>146</v>
      </c>
      <c r="C12" s="156"/>
      <c r="D12" s="55"/>
      <c r="E12" s="55"/>
      <c r="F12" s="151" t="s">
        <v>147</v>
      </c>
    </row>
    <row r="13" spans="1:6" ht="6" customHeight="1">
      <c r="C13" s="157"/>
    </row>
    <row r="14" spans="1:6" ht="14" customHeight="1">
      <c r="B14" s="155" t="s">
        <v>166</v>
      </c>
      <c r="C14" s="156"/>
      <c r="D14" s="55"/>
      <c r="F14" s="151" t="s">
        <v>148</v>
      </c>
    </row>
    <row r="15" spans="1:6" ht="6" customHeight="1">
      <c r="C15" s="157"/>
    </row>
    <row r="16" spans="1:6" ht="14.25" customHeight="1">
      <c r="B16" s="155" t="s">
        <v>149</v>
      </c>
      <c r="C16" s="156"/>
      <c r="D16" s="55"/>
      <c r="E16" s="55"/>
      <c r="F16" s="151" t="s">
        <v>150</v>
      </c>
    </row>
    <row r="17" spans="1:6" ht="6" customHeight="1">
      <c r="C17" s="157"/>
    </row>
    <row r="18" spans="1:6" ht="14.25" customHeight="1">
      <c r="B18" s="155" t="s">
        <v>151</v>
      </c>
      <c r="C18" s="156"/>
      <c r="D18" s="55"/>
      <c r="E18" s="55"/>
      <c r="F18" s="151" t="s">
        <v>152</v>
      </c>
    </row>
    <row r="19" spans="1:6" ht="6" customHeight="1">
      <c r="C19" s="157"/>
    </row>
    <row r="20" spans="1:6" ht="14.25" customHeight="1">
      <c r="B20" s="155" t="s">
        <v>153</v>
      </c>
      <c r="C20" s="156"/>
      <c r="D20" s="55"/>
      <c r="E20" s="55"/>
      <c r="F20" s="151" t="s">
        <v>154</v>
      </c>
    </row>
    <row r="21" spans="1:6" ht="6" customHeight="1">
      <c r="C21" s="157"/>
    </row>
    <row r="22" spans="1:6" ht="14.25" customHeight="1">
      <c r="B22" s="155" t="s">
        <v>155</v>
      </c>
      <c r="C22" s="156"/>
      <c r="D22" s="55"/>
      <c r="E22" s="55"/>
      <c r="F22" s="151" t="s">
        <v>156</v>
      </c>
    </row>
    <row r="23" spans="1:6" ht="4.5" customHeight="1">
      <c r="C23" s="157"/>
    </row>
    <row r="24" spans="1:6" ht="14.25" customHeight="1">
      <c r="A24" s="6" t="s">
        <v>4</v>
      </c>
      <c r="B24" s="155" t="s">
        <v>157</v>
      </c>
      <c r="C24" s="156"/>
      <c r="D24" s="55"/>
      <c r="E24" s="55"/>
      <c r="F24" s="151" t="s">
        <v>158</v>
      </c>
    </row>
    <row r="25" spans="1:6" ht="6.75" customHeight="1">
      <c r="C25" s="157"/>
    </row>
    <row r="26" spans="1:6" ht="14.25" customHeight="1">
      <c r="B26" s="155" t="s">
        <v>159</v>
      </c>
      <c r="C26" s="156"/>
      <c r="D26" s="55"/>
      <c r="E26" s="55"/>
      <c r="F26" s="151" t="s">
        <v>160</v>
      </c>
    </row>
    <row r="27" spans="1:6" ht="6" customHeight="1">
      <c r="C27" s="157"/>
    </row>
    <row r="28" spans="1:6" ht="14.25" customHeight="1">
      <c r="B28" s="155" t="s">
        <v>161</v>
      </c>
      <c r="C28" s="156"/>
      <c r="D28" s="52"/>
      <c r="E28" s="55"/>
      <c r="F28" s="151" t="s">
        <v>162</v>
      </c>
    </row>
    <row r="29" spans="1:6" ht="6" customHeight="1">
      <c r="B29" s="155"/>
      <c r="D29" s="52"/>
      <c r="E29" s="55"/>
    </row>
    <row r="30" spans="1:6" ht="14.25" customHeight="1">
      <c r="B30" s="155" t="s">
        <v>163</v>
      </c>
      <c r="C30" s="156"/>
      <c r="E30" s="56"/>
      <c r="F30" s="151" t="s">
        <v>164</v>
      </c>
    </row>
    <row r="31" spans="1:6" ht="5" customHeight="1">
      <c r="B31" s="155"/>
      <c r="C31" s="161"/>
      <c r="E31" s="56"/>
      <c r="F31" s="151"/>
    </row>
    <row r="32" spans="1:6" ht="14.25" customHeight="1">
      <c r="B32" s="155" t="s">
        <v>165</v>
      </c>
      <c r="C32" s="162">
        <f>SUM(C12,C14,C16,C18, C20,C22,C24,C26,C28,C30)</f>
        <v>0</v>
      </c>
      <c r="E32" s="56"/>
    </row>
    <row r="33" spans="2:5" ht="6" customHeight="1">
      <c r="B33" s="155"/>
      <c r="E33" s="56"/>
    </row>
    <row r="34" spans="2:5" ht="14.25" customHeight="1">
      <c r="B34" s="50" t="s">
        <v>5</v>
      </c>
      <c r="C34" s="54">
        <f>IF(C32&gt;=46, C10*1.4,
 IF(C32&gt;=41, C10*1.3,
 IF(C32&gt;=36, C10*1.2,
 IF(C32&gt;=31, C10*1.1,
 IF(C32&gt;=26, C10,
 IF(C32&gt;=21, C10*0.9,
 IF(C32&gt;=16, C10*0.8,
 IF(C32&gt;=11, C10*0.7,
 C10*0.6))))))))</f>
        <v>2.6999999999999997</v>
      </c>
    </row>
    <row r="35" spans="2:5" ht="14.25" customHeight="1"/>
    <row r="36" spans="2:5" ht="14.25" customHeight="1">
      <c r="D36" s="55"/>
    </row>
    <row r="37" spans="2:5" ht="14.25" hidden="1" customHeight="1" outlineLevel="1">
      <c r="B37" s="164" t="s">
        <v>168</v>
      </c>
      <c r="C37" s="165"/>
    </row>
    <row r="38" spans="2:5" ht="14.25" hidden="1" customHeight="1" outlineLevel="1">
      <c r="B38" s="165"/>
      <c r="C38" s="165"/>
    </row>
    <row r="39" spans="2:5" ht="14.25" hidden="1" customHeight="1" outlineLevel="1">
      <c r="B39" s="166" t="s">
        <v>169</v>
      </c>
      <c r="C39" s="166" t="s">
        <v>170</v>
      </c>
    </row>
    <row r="40" spans="2:5" ht="14.25" hidden="1" customHeight="1" outlineLevel="1">
      <c r="B40" s="165" t="s">
        <v>171</v>
      </c>
      <c r="C40" s="166" t="s">
        <v>172</v>
      </c>
    </row>
    <row r="41" spans="2:5" ht="14.25" hidden="1" customHeight="1" outlineLevel="1">
      <c r="B41" s="165" t="s">
        <v>173</v>
      </c>
      <c r="C41" s="166" t="s">
        <v>174</v>
      </c>
    </row>
    <row r="42" spans="2:5" ht="14.25" hidden="1" customHeight="1" outlineLevel="1">
      <c r="B42" s="165" t="s">
        <v>175</v>
      </c>
      <c r="C42" s="166" t="s">
        <v>176</v>
      </c>
    </row>
    <row r="43" spans="2:5" ht="14.25" hidden="1" customHeight="1" outlineLevel="1">
      <c r="B43" s="165" t="s">
        <v>177</v>
      </c>
      <c r="C43" s="166" t="s">
        <v>178</v>
      </c>
    </row>
    <row r="44" spans="2:5" ht="14.25" hidden="1" customHeight="1" outlineLevel="1">
      <c r="B44" s="165" t="s">
        <v>179</v>
      </c>
      <c r="C44" s="166" t="s">
        <v>180</v>
      </c>
    </row>
    <row r="45" spans="2:5" ht="14.25" hidden="1" customHeight="1" outlineLevel="1">
      <c r="B45" s="165" t="s">
        <v>181</v>
      </c>
      <c r="C45" s="166" t="s">
        <v>182</v>
      </c>
    </row>
    <row r="46" spans="2:5" ht="14.25" hidden="1" customHeight="1" outlineLevel="1">
      <c r="B46" s="165" t="s">
        <v>183</v>
      </c>
      <c r="C46" s="166" t="s">
        <v>184</v>
      </c>
    </row>
    <row r="47" spans="2:5" ht="14.25" hidden="1" customHeight="1" outlineLevel="1">
      <c r="B47" s="165" t="s">
        <v>185</v>
      </c>
      <c r="C47" s="166" t="s">
        <v>186</v>
      </c>
    </row>
    <row r="48" spans="2:5" ht="14.25" hidden="1" customHeight="1" outlineLevel="1">
      <c r="B48" s="165" t="s">
        <v>187</v>
      </c>
      <c r="C48" s="166" t="s">
        <v>188</v>
      </c>
    </row>
    <row r="49" spans="2:10" ht="14.25" hidden="1" customHeight="1" outlineLevel="1"/>
    <row r="50" spans="2:10" ht="14.25" hidden="1" customHeight="1" outlineLevel="1"/>
    <row r="51" spans="2:10" ht="14.25" hidden="1" customHeight="1" outlineLevel="1"/>
    <row r="52" spans="2:10" ht="14.25" hidden="1" customHeight="1" outlineLevel="1">
      <c r="B52" s="152" t="s">
        <v>193</v>
      </c>
    </row>
    <row r="53" spans="2:10" ht="28" hidden="1" customHeight="1" outlineLevel="1">
      <c r="B53" s="152" t="s">
        <v>144</v>
      </c>
      <c r="C53" s="153" t="s">
        <v>125</v>
      </c>
      <c r="D53" s="153" t="s">
        <v>126</v>
      </c>
      <c r="E53" s="153" t="s">
        <v>2</v>
      </c>
    </row>
    <row r="54" spans="2:10" ht="14.25" hidden="1" customHeight="1" outlineLevel="1">
      <c r="B54" s="154" t="s">
        <v>127</v>
      </c>
      <c r="C54" s="154">
        <v>4.4000000000000004</v>
      </c>
      <c r="D54" s="154">
        <v>7.4</v>
      </c>
      <c r="E54" s="154">
        <v>5.9</v>
      </c>
    </row>
    <row r="55" spans="2:10" ht="14.25" hidden="1" customHeight="1" outlineLevel="1">
      <c r="B55" s="154" t="s">
        <v>128</v>
      </c>
      <c r="C55" s="154">
        <v>3.9</v>
      </c>
      <c r="D55" s="154">
        <v>9.1999999999999993</v>
      </c>
      <c r="E55" s="154">
        <v>6.6</v>
      </c>
    </row>
    <row r="56" spans="2:10" ht="14.25" hidden="1" customHeight="1" outlineLevel="1">
      <c r="B56" s="154" t="s">
        <v>129</v>
      </c>
      <c r="C56" s="154">
        <v>5</v>
      </c>
      <c r="D56" s="154">
        <v>8.5</v>
      </c>
      <c r="E56" s="154">
        <v>6.8</v>
      </c>
      <c r="J56" s="155"/>
    </row>
    <row r="57" spans="2:10" ht="14.25" hidden="1" customHeight="1" outlineLevel="1">
      <c r="B57" s="154" t="s">
        <v>130</v>
      </c>
      <c r="C57" s="154">
        <v>4</v>
      </c>
      <c r="D57" s="154">
        <v>7.8</v>
      </c>
      <c r="E57" s="154">
        <v>5.9</v>
      </c>
      <c r="J57"/>
    </row>
    <row r="58" spans="2:10" ht="14.25" hidden="1" customHeight="1" outlineLevel="1">
      <c r="B58" s="154" t="s">
        <v>131</v>
      </c>
      <c r="C58" s="154">
        <v>4</v>
      </c>
      <c r="D58" s="154">
        <v>5.7</v>
      </c>
      <c r="E58" s="154">
        <v>4.9000000000000004</v>
      </c>
      <c r="J58" s="151"/>
    </row>
    <row r="59" spans="2:10" ht="14.25" hidden="1" customHeight="1" outlineLevel="1">
      <c r="B59" s="154" t="s">
        <v>132</v>
      </c>
      <c r="C59" s="154">
        <v>4.0999999999999996</v>
      </c>
      <c r="D59" s="154">
        <v>7.5</v>
      </c>
      <c r="E59" s="154">
        <v>5.8</v>
      </c>
      <c r="J59"/>
    </row>
    <row r="60" spans="2:10" ht="14.25" hidden="1" customHeight="1" outlineLevel="1">
      <c r="B60" s="154" t="s">
        <v>133</v>
      </c>
      <c r="C60" s="154">
        <v>4.3</v>
      </c>
      <c r="D60" s="154">
        <v>8.4</v>
      </c>
      <c r="E60" s="154">
        <v>6.4</v>
      </c>
      <c r="J60" s="155"/>
    </row>
    <row r="61" spans="2:10" ht="14.25" hidden="1" customHeight="1" outlineLevel="1">
      <c r="B61" s="154" t="s">
        <v>134</v>
      </c>
      <c r="C61" s="154">
        <v>3.5</v>
      </c>
      <c r="D61" s="154">
        <v>7.2</v>
      </c>
      <c r="E61" s="154">
        <v>5.3</v>
      </c>
      <c r="J61"/>
    </row>
    <row r="62" spans="2:10" ht="14.25" hidden="1" customHeight="1" outlineLevel="1">
      <c r="B62" s="154" t="s">
        <v>135</v>
      </c>
      <c r="C62" s="154">
        <v>4.8</v>
      </c>
      <c r="D62" s="154">
        <v>6.8</v>
      </c>
      <c r="E62" s="154">
        <v>5.8</v>
      </c>
      <c r="J62" s="151"/>
    </row>
    <row r="63" spans="2:10" ht="14.25" hidden="1" customHeight="1" outlineLevel="1">
      <c r="B63" s="154" t="s">
        <v>136</v>
      </c>
      <c r="C63" s="154">
        <v>5</v>
      </c>
      <c r="D63" s="154">
        <v>8</v>
      </c>
      <c r="E63" s="154">
        <v>6.5</v>
      </c>
      <c r="J63"/>
    </row>
    <row r="64" spans="2:10" ht="14.25" hidden="1" customHeight="1" outlineLevel="1">
      <c r="B64" s="154" t="s">
        <v>137</v>
      </c>
      <c r="C64" s="154">
        <v>4.5</v>
      </c>
      <c r="D64" s="154">
        <v>8.6</v>
      </c>
      <c r="E64" s="154">
        <v>6.6</v>
      </c>
      <c r="J64" s="155"/>
    </row>
    <row r="65" spans="2:10" ht="14.25" hidden="1" customHeight="1" outlineLevel="1">
      <c r="B65" s="154" t="s">
        <v>138</v>
      </c>
      <c r="C65" s="154">
        <v>4.9000000000000004</v>
      </c>
      <c r="D65" s="154">
        <v>6.4</v>
      </c>
      <c r="E65" s="154">
        <v>5.6</v>
      </c>
      <c r="J65"/>
    </row>
    <row r="66" spans="2:10" ht="14.25" hidden="1" customHeight="1" outlineLevel="1">
      <c r="B66" s="154" t="s">
        <v>139</v>
      </c>
      <c r="C66" s="154">
        <v>3.5</v>
      </c>
      <c r="D66" s="154">
        <v>5.5</v>
      </c>
      <c r="E66" s="154">
        <v>4.5</v>
      </c>
      <c r="J66" s="151"/>
    </row>
    <row r="67" spans="2:10" ht="14.25" hidden="1" customHeight="1" outlineLevel="1">
      <c r="B67" s="154" t="s">
        <v>140</v>
      </c>
      <c r="C67" s="154">
        <v>3.7</v>
      </c>
      <c r="D67" s="154">
        <v>5.6</v>
      </c>
      <c r="E67" s="154">
        <v>4.7</v>
      </c>
      <c r="J67"/>
    </row>
    <row r="68" spans="2:10" ht="14.25" hidden="1" customHeight="1" outlineLevel="1">
      <c r="B68" s="154" t="s">
        <v>141</v>
      </c>
      <c r="C68" s="154">
        <v>4.8</v>
      </c>
      <c r="D68" s="154">
        <v>7</v>
      </c>
      <c r="E68" s="154">
        <v>5.9</v>
      </c>
      <c r="J68" s="155"/>
    </row>
    <row r="69" spans="2:10" ht="14.25" hidden="1" customHeight="1" outlineLevel="1">
      <c r="B69" s="154" t="s">
        <v>142</v>
      </c>
      <c r="C69" s="154">
        <v>4.7</v>
      </c>
      <c r="D69" s="154">
        <v>6.5</v>
      </c>
      <c r="E69" s="154">
        <v>5.6</v>
      </c>
      <c r="J69"/>
    </row>
    <row r="70" spans="2:10" ht="14.25" hidden="1" customHeight="1" outlineLevel="1">
      <c r="B70" s="154" t="s">
        <v>143</v>
      </c>
      <c r="C70" s="154">
        <v>4.3</v>
      </c>
      <c r="D70" s="154">
        <v>7.3</v>
      </c>
      <c r="E70" s="154">
        <v>5.8</v>
      </c>
      <c r="J70" s="151"/>
    </row>
    <row r="71" spans="2:10" ht="9" hidden="1" customHeight="1" outlineLevel="1">
      <c r="B71"/>
      <c r="C71"/>
      <c r="D71"/>
      <c r="E71"/>
      <c r="J71"/>
    </row>
    <row r="72" spans="2:10" ht="14.25" hidden="1" customHeight="1" outlineLevel="1">
      <c r="B72" s="154" t="s">
        <v>145</v>
      </c>
      <c r="C72"/>
      <c r="D72"/>
      <c r="E72"/>
      <c r="J72" s="155"/>
    </row>
    <row r="73" spans="2:10" ht="14.25" hidden="1" customHeight="1" outlineLevel="1">
      <c r="J73"/>
    </row>
    <row r="74" spans="2:10" ht="14.25" customHeight="1" collapsed="1">
      <c r="J74" s="151"/>
    </row>
    <row r="75" spans="2:10" ht="14.25" customHeight="1">
      <c r="J75"/>
    </row>
    <row r="76" spans="2:10" ht="14.25" customHeight="1">
      <c r="J76" s="155"/>
    </row>
    <row r="77" spans="2:10" ht="14.25" customHeight="1">
      <c r="J77"/>
    </row>
    <row r="78" spans="2:10" ht="14.25" customHeight="1">
      <c r="J78" s="151"/>
    </row>
    <row r="79" spans="2:10" ht="14.25" customHeight="1">
      <c r="J79"/>
    </row>
    <row r="80" spans="2:10" ht="14.25" customHeight="1">
      <c r="J80" s="155"/>
    </row>
    <row r="81" spans="10:10" ht="14.25" customHeight="1">
      <c r="J81"/>
    </row>
    <row r="82" spans="10:10" ht="14.25" customHeight="1">
      <c r="J82" s="151"/>
    </row>
    <row r="83" spans="10:10" ht="14.25" customHeight="1">
      <c r="J83"/>
    </row>
    <row r="84" spans="10:10" ht="14.25" customHeight="1">
      <c r="J84" s="155"/>
    </row>
    <row r="85" spans="10:10" ht="14.25" customHeight="1">
      <c r="J85"/>
    </row>
    <row r="86" spans="10:10" ht="14.25" customHeight="1">
      <c r="J86" s="151"/>
    </row>
    <row r="87" spans="10:10" ht="14.25" customHeight="1">
      <c r="J87"/>
    </row>
    <row r="88" spans="10:10" ht="14.25" customHeight="1">
      <c r="J88" s="155"/>
    </row>
    <row r="89" spans="10:10" ht="14.25" customHeight="1">
      <c r="J89"/>
    </row>
    <row r="90" spans="10:10" ht="14.25" customHeight="1">
      <c r="J90" s="151"/>
    </row>
    <row r="91" spans="10:10" ht="14.25" customHeight="1">
      <c r="J91"/>
    </row>
    <row r="92" spans="10:10" ht="14.25" customHeight="1">
      <c r="J92" s="155"/>
    </row>
    <row r="93" spans="10:10" ht="14.25" customHeight="1"/>
    <row r="94" spans="10:10" ht="14.25" customHeight="1"/>
    <row r="95" spans="10:10" ht="14.25" customHeight="1"/>
    <row r="96" spans="10:10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</sheetData>
  <dataValidations count="3">
    <dataValidation type="list" allowBlank="1" showErrorMessage="1" sqref="C7" xr:uid="{F4E6D6DD-DAA1-4148-B2DC-B66E11682392}">
      <formula1>$B$54:$B$69</formula1>
    </dataValidation>
    <dataValidation type="list" allowBlank="1" showErrorMessage="1" sqref="C12 C28 C14 C16 C18 C20 C22 C24 C26 C30:C31" xr:uid="{9EBF0ABD-09BE-3D41-9BED-11796DFA0748}">
      <formula1>"1,2,3,4,5"</formula1>
    </dataValidation>
    <dataValidation type="list" allowBlank="1" showInputMessage="1" showErrorMessage="1" sqref="D10" xr:uid="{4F6FE657-C286-DB40-AC08-CF1ACD021122}">
      <formula1>"Min, Max,Average"</formula1>
    </dataValidation>
  </dataValidations>
  <pageMargins left="0.7" right="0.7" top="0.75" bottom="0.75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CB9F5-0E2F-43CE-8210-C7F4E7162E24}">
  <sheetPr codeName="Sheet2">
    <tabColor rgb="FF7F7F7F"/>
    <pageSetUpPr fitToPage="1"/>
  </sheetPr>
  <dimension ref="A2:AB1013"/>
  <sheetViews>
    <sheetView showGridLines="0" zoomScale="230" zoomScaleNormal="230" workbookViewId="0">
      <selection activeCell="D34" sqref="D34"/>
    </sheetView>
  </sheetViews>
  <sheetFormatPr baseColWidth="10" defaultColWidth="12.6640625" defaultRowHeight="15" customHeight="1" outlineLevelRow="1" outlineLevelCol="1"/>
  <cols>
    <col min="1" max="1" width="14.33203125" style="6" customWidth="1"/>
    <col min="2" max="2" width="18.1640625" style="6" hidden="1" customWidth="1" outlineLevel="1"/>
    <col min="3" max="3" width="14.1640625" style="6" hidden="1" customWidth="1" outlineLevel="1"/>
    <col min="4" max="4" width="23.83203125" style="6" customWidth="1" collapsed="1"/>
    <col min="5" max="5" width="9.6640625" style="6" bestFit="1" customWidth="1"/>
    <col min="6" max="6" width="7.6640625" style="6" customWidth="1"/>
    <col min="7" max="7" width="6.33203125" style="6" bestFit="1" customWidth="1"/>
    <col min="8" max="8" width="6.83203125" style="6" customWidth="1"/>
    <col min="9" max="9" width="9.1640625" style="6" customWidth="1"/>
    <col min="10" max="10" width="18" style="6" customWidth="1" outlineLevel="1"/>
    <col min="11" max="11" width="31.83203125" style="6" customWidth="1" outlineLevel="1"/>
    <col min="12" max="12" width="15" style="6" customWidth="1" outlineLevel="1"/>
    <col min="13" max="13" width="9.6640625" style="6" customWidth="1" outlineLevel="1"/>
    <col min="14" max="14" width="9" style="6" customWidth="1" outlineLevel="1"/>
    <col min="15" max="15" width="7.1640625" style="6" customWidth="1" outlineLevel="1"/>
    <col min="16" max="17" width="6" style="6" customWidth="1" outlineLevel="1"/>
    <col min="18" max="19" width="6.5" style="6" customWidth="1" outlineLevel="1"/>
    <col min="20" max="20" width="10.1640625" style="6" customWidth="1" outlineLevel="1"/>
    <col min="21" max="21" width="11.1640625" style="6" customWidth="1" outlineLevel="1"/>
    <col min="22" max="22" width="6" style="6" customWidth="1" outlineLevel="1"/>
    <col min="23" max="23" width="12" style="6" customWidth="1" outlineLevel="1"/>
    <col min="24" max="24" width="8.5" style="6" customWidth="1" outlineLevel="1"/>
    <col min="25" max="25" width="15.83203125" style="6" customWidth="1" outlineLevel="1"/>
    <col min="26" max="26" width="6.33203125" style="6" customWidth="1" outlineLevel="1"/>
    <col min="27" max="27" width="8.33203125" style="6" customWidth="1" outlineLevel="1"/>
    <col min="28" max="16384" width="12.6640625" style="6"/>
  </cols>
  <sheetData>
    <row r="2" spans="1:28" ht="11.25" customHeight="1">
      <c r="A2" s="1" t="str">
        <f ca="1">MID(CELL("filename",A2),FIND("]",CELL("filename",A2))+1,256)</f>
        <v>Projekt Ventura</v>
      </c>
      <c r="B2" s="1"/>
      <c r="C2" s="1"/>
      <c r="D2" s="2"/>
      <c r="E2" s="3"/>
      <c r="F2" s="3"/>
      <c r="G2" s="3"/>
      <c r="H2" s="3"/>
      <c r="I2" s="3"/>
      <c r="J2" s="3"/>
      <c r="K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1.25" customHeight="1">
      <c r="A3" s="7" t="s">
        <v>7</v>
      </c>
      <c r="B3" s="7"/>
      <c r="C3" s="7"/>
      <c r="D3" s="59"/>
      <c r="E3" s="148" t="s">
        <v>122</v>
      </c>
      <c r="F3" s="149" t="s">
        <v>123</v>
      </c>
      <c r="H3" s="3"/>
      <c r="I3" s="3"/>
      <c r="J3" s="3"/>
      <c r="K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1.25" customHeight="1">
      <c r="A4" s="2"/>
      <c r="B4" s="2"/>
      <c r="C4" s="2"/>
      <c r="D4" s="2"/>
      <c r="E4" s="59"/>
      <c r="F4" s="59"/>
      <c r="G4" s="59"/>
      <c r="H4" s="59"/>
      <c r="I4" s="3"/>
      <c r="J4" s="3"/>
      <c r="K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1.25" customHeight="1">
      <c r="A5" s="2"/>
      <c r="B5" s="2"/>
      <c r="C5" s="2"/>
      <c r="D5" s="4" t="s">
        <v>6</v>
      </c>
      <c r="E5" s="5"/>
      <c r="F5" s="5"/>
      <c r="J5" s="3"/>
      <c r="K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1.25" customHeight="1" thickBot="1">
      <c r="A6" s="2"/>
      <c r="B6" s="2"/>
      <c r="C6" s="2"/>
      <c r="D6" s="8" t="s">
        <v>74</v>
      </c>
      <c r="E6" s="9" t="s">
        <v>75</v>
      </c>
      <c r="F6" s="10" t="s">
        <v>8</v>
      </c>
      <c r="G6" s="59"/>
      <c r="H6" s="59"/>
      <c r="I6" s="3"/>
      <c r="J6" s="3"/>
      <c r="K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1.25" customHeight="1" thickTop="1">
      <c r="A7" s="2"/>
      <c r="B7" s="2"/>
      <c r="C7" s="2"/>
      <c r="D7" s="158">
        <f>+D8*1.1</f>
        <v>3.2669999999999999</v>
      </c>
      <c r="E7" s="11">
        <f>+IF($F$3="Letztes GJ",$G$44,IF($F$3="Ø 3 Jahre",AVERAGE($F$44:$H$44),IF($F$3="TTM",$H$44)))</f>
        <v>0</v>
      </c>
      <c r="F7" s="175">
        <f>+E7*D7</f>
        <v>0</v>
      </c>
      <c r="G7" s="59"/>
      <c r="H7" s="59"/>
      <c r="I7" s="3"/>
      <c r="J7" s="3"/>
      <c r="K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1.25" customHeight="1">
      <c r="A8" s="2"/>
      <c r="B8" s="2"/>
      <c r="C8" s="2"/>
      <c r="D8" s="159">
        <f>+D9*1.1</f>
        <v>2.9699999999999998</v>
      </c>
      <c r="E8" s="11">
        <f>+IF($F$3="Letztes GJ",$G$44,IF($F$3="Ø 3 Jahre",AVERAGE($F$44:$H$44),IF($F$3="TTM",$H$44)))</f>
        <v>0</v>
      </c>
      <c r="F8" s="176">
        <f t="shared" ref="F8:F11" si="0">+E8*D8</f>
        <v>0</v>
      </c>
      <c r="G8" s="59"/>
      <c r="H8" s="59"/>
      <c r="I8" s="3"/>
      <c r="J8" s="3"/>
      <c r="K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1.25" customHeight="1">
      <c r="A9" s="2"/>
      <c r="B9" s="2"/>
      <c r="C9" s="2"/>
      <c r="D9" s="159">
        <f>+'Multiple evaluation '!$C$34</f>
        <v>2.6999999999999997</v>
      </c>
      <c r="E9" s="11">
        <f>+IF($F$3="Letztes GJ",$G$44,IF($F$3="Ø 3 Jahre",AVERAGE($F$44:$H$44),IF($F$3="TTM",$H$44)))</f>
        <v>0</v>
      </c>
      <c r="F9" s="176">
        <f t="shared" si="0"/>
        <v>0</v>
      </c>
      <c r="G9" s="59"/>
      <c r="H9" s="59"/>
      <c r="I9" s="3"/>
      <c r="J9" s="3"/>
      <c r="K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1.25" customHeight="1">
      <c r="A10" s="2"/>
      <c r="B10" s="2"/>
      <c r="C10" s="2"/>
      <c r="D10" s="159">
        <f>+D9*0.9</f>
        <v>2.4299999999999997</v>
      </c>
      <c r="E10" s="11">
        <f>+IF($F$3="Letztes GJ",$G$44,IF($F$3="Ø 3 Jahre",AVERAGE($F$44:$H$44),IF($F$3="TTM",$H$44)))</f>
        <v>0</v>
      </c>
      <c r="F10" s="176">
        <f t="shared" si="0"/>
        <v>0</v>
      </c>
      <c r="G10" s="59"/>
      <c r="H10" s="59"/>
      <c r="I10" s="3"/>
      <c r="J10" s="3"/>
      <c r="K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1.25" customHeight="1" thickBot="1">
      <c r="A11" s="2"/>
      <c r="B11" s="2"/>
      <c r="C11" s="2"/>
      <c r="D11" s="160">
        <f>+D10*0.9</f>
        <v>2.1869999999999998</v>
      </c>
      <c r="E11" s="150">
        <f>+IF($F$3="Letztes GJ",$G$44,IF($F$3="Ø 3 Jahre",AVERAGE($F$44:$H$44),IF($F$3="TTM",$H$44)))</f>
        <v>0</v>
      </c>
      <c r="F11" s="177">
        <f t="shared" si="0"/>
        <v>0</v>
      </c>
      <c r="G11" s="59"/>
      <c r="H11" s="59"/>
      <c r="I11" s="3"/>
      <c r="J11" s="3"/>
      <c r="K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1.25" customHeight="1" thickTop="1">
      <c r="A12" s="2"/>
      <c r="B12" s="2"/>
      <c r="C12" s="2"/>
      <c r="D12" s="2"/>
      <c r="E12" s="59"/>
      <c r="F12" s="59"/>
      <c r="G12" s="59"/>
      <c r="H12" s="59"/>
      <c r="I12" s="3"/>
      <c r="J12" s="3"/>
      <c r="K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11.25" customHeight="1">
      <c r="A13" s="2"/>
      <c r="B13" s="2"/>
      <c r="C13" s="2"/>
      <c r="D13" s="2" t="s">
        <v>199</v>
      </c>
      <c r="E13" s="3"/>
      <c r="F13" s="3"/>
      <c r="G13" s="3"/>
      <c r="H13" s="3"/>
      <c r="I13" s="3"/>
      <c r="J13" s="3"/>
      <c r="K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11.25" customHeight="1">
      <c r="A14" s="2"/>
      <c r="B14" s="2"/>
      <c r="C14" s="2"/>
      <c r="D14" s="2"/>
      <c r="E14" s="134" t="s">
        <v>197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1.25" customHeight="1">
      <c r="A15" s="2"/>
      <c r="B15" s="2"/>
      <c r="C15" s="2"/>
      <c r="D15" s="13" t="str">
        <f ca="1">+A2</f>
        <v>Projekt Ventura</v>
      </c>
      <c r="E15" s="3"/>
      <c r="F15" s="14"/>
      <c r="G15" s="14"/>
      <c r="H15" s="14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1.25" customHeight="1">
      <c r="A16" s="2"/>
      <c r="B16" s="2"/>
      <c r="C16" s="2"/>
      <c r="D16" s="15" t="s">
        <v>9</v>
      </c>
      <c r="E16" s="132">
        <v>2022</v>
      </c>
      <c r="F16" s="132">
        <v>2023</v>
      </c>
      <c r="G16" s="132">
        <v>2024</v>
      </c>
      <c r="H16" s="132" t="s">
        <v>72</v>
      </c>
      <c r="I16" s="3"/>
      <c r="K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1.25" customHeight="1">
      <c r="A17" s="2"/>
      <c r="B17" s="2"/>
      <c r="C17" s="2"/>
      <c r="D17" s="15"/>
      <c r="E17" s="132" t="s">
        <v>118</v>
      </c>
      <c r="F17" s="132" t="s">
        <v>119</v>
      </c>
      <c r="G17" s="132" t="s">
        <v>119</v>
      </c>
      <c r="H17" s="133" t="s">
        <v>116</v>
      </c>
      <c r="I17" s="3"/>
      <c r="J17" s="146" t="s">
        <v>121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6.75" hidden="1" customHeight="1">
      <c r="A18" s="12"/>
      <c r="B18" s="12"/>
      <c r="C18" s="12"/>
      <c r="D18" s="15"/>
      <c r="E18" s="16"/>
      <c r="F18" s="16"/>
      <c r="G18" s="16"/>
      <c r="H18" s="58" t="str">
        <f>D68&amp;"'21"&amp;"-"&amp;D79&amp;"'22"</f>
        <v>Jan'21-Dec'22</v>
      </c>
      <c r="I18" s="3"/>
      <c r="J18" s="3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1:28" ht="3.75" customHeight="1">
      <c r="A19" s="2"/>
      <c r="B19" s="2"/>
      <c r="C19" s="2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8" ht="11.25" customHeight="1">
      <c r="A20" s="2"/>
      <c r="B20" s="17" t="s">
        <v>55</v>
      </c>
      <c r="C20" s="17" t="s">
        <v>11</v>
      </c>
      <c r="D20" s="17" t="str">
        <f t="shared" ref="D20:D33" si="1">IF($D$13="DE",C20,B20)</f>
        <v>Sales</v>
      </c>
      <c r="E20" s="18"/>
      <c r="F20" s="18">
        <f>VLOOKUP($C20,'23+24'!$1:$1048576,7,0)/1000</f>
        <v>0</v>
      </c>
      <c r="G20" s="18">
        <f>VLOOKUP($C20,'23+24'!$1:$1048576,6,0)/1000</f>
        <v>0</v>
      </c>
      <c r="H20" s="18">
        <f>VLOOKUP($C20,'23+24'!$1:$1048576,8,0)/1000</f>
        <v>0</v>
      </c>
      <c r="I20" s="3"/>
      <c r="J20" s="173"/>
      <c r="K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8" ht="11.25" customHeight="1">
      <c r="A21" s="2"/>
      <c r="B21" s="20" t="s">
        <v>56</v>
      </c>
      <c r="C21" s="20" t="s">
        <v>12</v>
      </c>
      <c r="D21" s="20" t="str">
        <f t="shared" si="1"/>
        <v>Mat./goods purchase</v>
      </c>
      <c r="E21" s="134"/>
      <c r="F21" s="3">
        <f>-VLOOKUP($C21,'23+24'!$1:$1048576,7,0)/1000</f>
        <v>0</v>
      </c>
      <c r="G21" s="3">
        <f>-VLOOKUP($C21,'23+24'!$1:$1048576,6,0)/1000</f>
        <v>0</v>
      </c>
      <c r="H21" s="3">
        <f>-VLOOKUP($C21,'23+24'!$1:$1048576,8,0)/1000</f>
        <v>0</v>
      </c>
      <c r="I21" s="3"/>
      <c r="J21" s="173"/>
      <c r="K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8" ht="11.25" customHeight="1">
      <c r="A22" s="2"/>
      <c r="B22" s="21" t="s">
        <v>57</v>
      </c>
      <c r="C22" s="21" t="s">
        <v>13</v>
      </c>
      <c r="D22" s="21" t="str">
        <f t="shared" si="1"/>
        <v>Gross Profit</v>
      </c>
      <c r="E22" s="18">
        <f t="shared" ref="E22:F22" si="2">+E21+E20</f>
        <v>0</v>
      </c>
      <c r="F22" s="18">
        <f t="shared" si="2"/>
        <v>0</v>
      </c>
      <c r="G22" s="18">
        <f t="shared" ref="G22" si="3">+G21+G20</f>
        <v>0</v>
      </c>
      <c r="H22" s="18">
        <f t="shared" ref="H22" si="4">+H21+H20</f>
        <v>0</v>
      </c>
      <c r="I22" s="3"/>
      <c r="J22" s="167"/>
      <c r="K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8" ht="11.25" customHeight="1" outlineLevel="1">
      <c r="A23" s="2"/>
      <c r="B23" s="20" t="s">
        <v>58</v>
      </c>
      <c r="C23" s="20" t="s">
        <v>14</v>
      </c>
      <c r="D23" s="20" t="str">
        <f t="shared" si="1"/>
        <v>Other operating income</v>
      </c>
      <c r="E23" s="134"/>
      <c r="F23" s="3">
        <f>VLOOKUP($C23,'23+24'!$1:$1048576,7,0)/1000</f>
        <v>0</v>
      </c>
      <c r="G23" s="3">
        <f>VLOOKUP($C23,'23+24'!$1:$1048576,6,0)/1000</f>
        <v>0</v>
      </c>
      <c r="H23" s="3">
        <f>VLOOKUP($C23,'23+24'!$1:$1048576,8,0)/1000</f>
        <v>0</v>
      </c>
      <c r="I23" s="3"/>
      <c r="J23" s="173"/>
      <c r="K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8" ht="11.25" customHeight="1" outlineLevel="1">
      <c r="A24" s="2"/>
      <c r="B24" s="21" t="s">
        <v>59</v>
      </c>
      <c r="C24" s="21" t="s">
        <v>15</v>
      </c>
      <c r="D24" s="21" t="str">
        <f t="shared" si="1"/>
        <v>Operating gross profit</v>
      </c>
      <c r="E24" s="18">
        <f t="shared" ref="E24:F24" si="5">+E23+E22</f>
        <v>0</v>
      </c>
      <c r="F24" s="18">
        <f t="shared" si="5"/>
        <v>0</v>
      </c>
      <c r="G24" s="18">
        <f t="shared" ref="G24" si="6">+G23+G22</f>
        <v>0</v>
      </c>
      <c r="H24" s="18">
        <f t="shared" ref="H24" si="7">+H23+H22</f>
        <v>0</v>
      </c>
      <c r="I24" s="3"/>
      <c r="J24" s="167"/>
      <c r="K24" s="3"/>
      <c r="O24" s="3"/>
      <c r="P24" s="3"/>
      <c r="Q24" s="3"/>
      <c r="R24" s="3"/>
      <c r="S24" s="18"/>
      <c r="T24" s="3"/>
      <c r="U24" s="3"/>
      <c r="V24" s="3"/>
      <c r="W24" s="3"/>
      <c r="X24" s="3"/>
      <c r="Y24" s="3"/>
      <c r="Z24" s="3"/>
      <c r="AA24" s="3"/>
    </row>
    <row r="25" spans="1:28" ht="11.25" customHeight="1" outlineLevel="1">
      <c r="A25" s="2"/>
      <c r="B25" s="20" t="s">
        <v>60</v>
      </c>
      <c r="C25" s="20" t="s">
        <v>16</v>
      </c>
      <c r="D25" s="20" t="str">
        <f t="shared" si="1"/>
        <v>Staff cost</v>
      </c>
      <c r="E25" s="134"/>
      <c r="F25" s="3">
        <f>-VLOOKUP($C25,'23+24'!$1:$1048576,7,0)/1000</f>
        <v>0</v>
      </c>
      <c r="G25" s="3">
        <f>-VLOOKUP($C25,'23+24'!$1:$1048576,6,0)/1000</f>
        <v>0</v>
      </c>
      <c r="H25" s="3">
        <f>-VLOOKUP($C25,'23+24'!$1:$1048576,8,0)/1000</f>
        <v>0</v>
      </c>
      <c r="I25" s="19"/>
      <c r="J25" s="173"/>
      <c r="K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8" ht="11.25" customHeight="1" outlineLevel="1">
      <c r="A26" s="2"/>
      <c r="B26" s="20" t="s">
        <v>61</v>
      </c>
      <c r="C26" s="20" t="s">
        <v>17</v>
      </c>
      <c r="D26" s="20" t="str">
        <f t="shared" si="1"/>
        <v>Facility cost</v>
      </c>
      <c r="E26" s="134"/>
      <c r="F26" s="3">
        <f>-VLOOKUP($C26,'23+24'!$1:$1048576,7,0)/1000</f>
        <v>0</v>
      </c>
      <c r="G26" s="3">
        <f>-VLOOKUP($C26,'23+24'!$1:$1048576,6,0)/1000</f>
        <v>0</v>
      </c>
      <c r="H26" s="3">
        <f>-VLOOKUP($C26,'23+24'!$1:$1048576,8,0)/1000</f>
        <v>0</v>
      </c>
      <c r="I26" s="19"/>
      <c r="J26" s="174"/>
      <c r="K26" s="3"/>
      <c r="L26" s="3"/>
      <c r="M26" s="3"/>
      <c r="N26" s="3"/>
      <c r="O26" s="3"/>
      <c r="P26" s="3"/>
      <c r="Q26" s="3"/>
      <c r="R26" s="3"/>
      <c r="S26" s="18"/>
      <c r="T26" s="3"/>
      <c r="U26" s="3"/>
      <c r="V26" s="3"/>
      <c r="W26" s="3"/>
      <c r="X26" s="3"/>
      <c r="Y26" s="3"/>
      <c r="Z26" s="3"/>
      <c r="AA26" s="3"/>
    </row>
    <row r="27" spans="1:28" ht="11.25" customHeight="1" outlineLevel="1">
      <c r="A27" s="2"/>
      <c r="B27" s="20" t="s">
        <v>62</v>
      </c>
      <c r="C27" s="20" t="s">
        <v>18</v>
      </c>
      <c r="D27" s="20" t="str">
        <f t="shared" si="1"/>
        <v>Insurance/fees</v>
      </c>
      <c r="E27" s="134"/>
      <c r="F27" s="3">
        <f>-VLOOKUP($C27,'23+24'!$1:$1048576,7,0)/1000</f>
        <v>0</v>
      </c>
      <c r="G27" s="3">
        <f>-VLOOKUP($C27,'23+24'!$1:$1048576,6,0)/1000</f>
        <v>0</v>
      </c>
      <c r="H27" s="3">
        <f>-VLOOKUP($C27,'23+24'!$1:$1048576,8,0)/1000</f>
        <v>0</v>
      </c>
      <c r="I27" s="19"/>
      <c r="J27" s="17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8" ht="11.25" customHeight="1" outlineLevel="1">
      <c r="A28" s="2"/>
      <c r="B28" s="20" t="s">
        <v>63</v>
      </c>
      <c r="C28" s="20" t="s">
        <v>19</v>
      </c>
      <c r="D28" s="20" t="str">
        <f t="shared" si="1"/>
        <v>Vehicle costs (excl. Tax)</v>
      </c>
      <c r="E28" s="134"/>
      <c r="F28" s="3">
        <f>-VLOOKUP($C28,'23+24'!$1:$1048576,7,0)/1000</f>
        <v>0</v>
      </c>
      <c r="G28" s="3">
        <f>-VLOOKUP($C28,'23+24'!$1:$1048576,6,0)/1000</f>
        <v>0</v>
      </c>
      <c r="H28" s="3">
        <f>-VLOOKUP($C28,'23+24'!$1:$1048576,8,0)/1000</f>
        <v>0</v>
      </c>
      <c r="I28" s="19"/>
      <c r="J28" s="17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8" ht="11.25" customHeight="1">
      <c r="A29" s="2"/>
      <c r="B29" s="20" t="s">
        <v>64</v>
      </c>
      <c r="C29" s="20" t="s">
        <v>20</v>
      </c>
      <c r="D29" s="20" t="str">
        <f t="shared" si="1"/>
        <v>Advertising/travel expenses</v>
      </c>
      <c r="E29" s="134"/>
      <c r="F29" s="3">
        <f>-VLOOKUP($C29,'23+24'!$1:$1048576,7,0)/1000</f>
        <v>0</v>
      </c>
      <c r="G29" s="3">
        <f>-VLOOKUP($C29,'23+24'!$1:$1048576,6,0)/1000</f>
        <v>0</v>
      </c>
      <c r="H29" s="3">
        <f>-VLOOKUP($C29,'23+24'!$1:$1048576,8,0)/1000</f>
        <v>0</v>
      </c>
      <c r="I29" s="19"/>
      <c r="J29" s="17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8" ht="11.25" customHeight="1">
      <c r="A30" s="2"/>
      <c r="B30" s="20" t="s">
        <v>65</v>
      </c>
      <c r="C30" s="20" t="s">
        <v>21</v>
      </c>
      <c r="D30" s="20" t="str">
        <f t="shared" si="1"/>
        <v>Distribution costs</v>
      </c>
      <c r="E30" s="134"/>
      <c r="F30" s="3">
        <f>-VLOOKUP($C30,'23+24'!$1:$1048576,7,0)/1000</f>
        <v>0</v>
      </c>
      <c r="G30" s="3">
        <f>-VLOOKUP($C30,'23+24'!$1:$1048576,6,0)/1000</f>
        <v>0</v>
      </c>
      <c r="H30" s="3">
        <f>-VLOOKUP($C30,'23+24'!$1:$1048576,8,0)/1000</f>
        <v>0</v>
      </c>
      <c r="I30" s="19"/>
      <c r="J30" s="17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8" ht="11.25" customHeight="1" outlineLevel="1">
      <c r="A31" s="2"/>
      <c r="B31" s="20" t="s">
        <v>66</v>
      </c>
      <c r="C31" s="20" t="s">
        <v>22</v>
      </c>
      <c r="D31" s="20" t="str">
        <f t="shared" si="1"/>
        <v>Repair/maintenance</v>
      </c>
      <c r="E31" s="134"/>
      <c r="F31" s="3">
        <f>-VLOOKUP($C31,'23+24'!$1:$1048576,7,0)/1000</f>
        <v>0</v>
      </c>
      <c r="G31" s="3">
        <f>-VLOOKUP($C31,'23+24'!$1:$1048576,6,0)/1000</f>
        <v>0</v>
      </c>
      <c r="H31" s="3">
        <f>-VLOOKUP($C31,'23+24'!$1:$1048576,8,0)/1000</f>
        <v>0</v>
      </c>
      <c r="I31" s="19"/>
      <c r="J31" s="17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8" ht="11.25" customHeight="1" outlineLevel="1">
      <c r="A32" s="2"/>
      <c r="B32" s="20" t="s">
        <v>67</v>
      </c>
      <c r="C32" s="20" t="s">
        <v>23</v>
      </c>
      <c r="D32" s="20" t="str">
        <f t="shared" si="1"/>
        <v>Other costs</v>
      </c>
      <c r="E32" s="134"/>
      <c r="F32" s="3">
        <f>-VLOOKUP($C32,'23+24'!$1:$1048576,7,0)/1000</f>
        <v>0</v>
      </c>
      <c r="G32" s="3">
        <f>-VLOOKUP($C32,'23+24'!$1:$1048576,6,0)/1000</f>
        <v>0</v>
      </c>
      <c r="H32" s="3">
        <f>-VLOOKUP($C32,'23+24'!$1:$1048576,8,0)/1000</f>
        <v>0</v>
      </c>
      <c r="I32" s="19"/>
      <c r="J32" s="17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1.25" customHeight="1">
      <c r="A33" s="2"/>
      <c r="B33" s="21" t="s">
        <v>68</v>
      </c>
      <c r="C33" s="21" t="s">
        <v>24</v>
      </c>
      <c r="D33" s="21" t="str">
        <f t="shared" si="1"/>
        <v>Total costs</v>
      </c>
      <c r="E33" s="18">
        <f t="shared" ref="E33" si="8">+SUM(E25:E32)</f>
        <v>0</v>
      </c>
      <c r="F33" s="18">
        <f>+SUM(F25:F32)</f>
        <v>0</v>
      </c>
      <c r="G33" s="18">
        <f>+SUM(G25:G32)</f>
        <v>0</v>
      </c>
      <c r="H33" s="18">
        <f>+SUM(H25:H32)</f>
        <v>0</v>
      </c>
      <c r="I33" s="19"/>
      <c r="J33" s="167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1.25" customHeight="1">
      <c r="A34" s="2"/>
      <c r="B34" s="2"/>
      <c r="C34" s="2"/>
      <c r="D34" s="21" t="s">
        <v>25</v>
      </c>
      <c r="E34" s="22">
        <f t="shared" ref="E34:F34" si="9">+E33+E24</f>
        <v>0</v>
      </c>
      <c r="F34" s="22">
        <f t="shared" si="9"/>
        <v>0</v>
      </c>
      <c r="G34" s="22">
        <f t="shared" ref="G34" si="10">+G33+G24</f>
        <v>0</v>
      </c>
      <c r="H34" s="22">
        <f t="shared" ref="H34" si="11">+H33+H24</f>
        <v>0</v>
      </c>
      <c r="I34" s="19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1.25" hidden="1" customHeight="1" outlineLevel="1">
      <c r="A35" s="2"/>
      <c r="B35" s="2" t="s">
        <v>190</v>
      </c>
      <c r="C35" s="20" t="s">
        <v>189</v>
      </c>
      <c r="D35" s="20" t="s">
        <v>189</v>
      </c>
      <c r="E35" s="3">
        <v>-13</v>
      </c>
      <c r="F35" s="3">
        <f>-VLOOKUP($C35,'23+24'!$1:$1048576,7,0)/1000</f>
        <v>0</v>
      </c>
      <c r="G35" s="3">
        <f>-VLOOKUP($C35,'23+24'!$1:$1048576,6,0)/1000</f>
        <v>0</v>
      </c>
      <c r="H35" s="3">
        <f>-VLOOKUP($C35,'23+24'!$1:$1048576,8,0)/1000</f>
        <v>0</v>
      </c>
      <c r="I35" s="1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1.25" hidden="1" customHeight="1" outlineLevel="1">
      <c r="A36" s="2"/>
      <c r="B36" s="2"/>
      <c r="C36" s="20"/>
      <c r="D36" s="21" t="s">
        <v>191</v>
      </c>
      <c r="E36" s="18">
        <f>+E35+E34</f>
        <v>-13</v>
      </c>
      <c r="F36" s="18">
        <f t="shared" ref="F36:H36" si="12">+F35+F34</f>
        <v>0</v>
      </c>
      <c r="G36" s="18">
        <f t="shared" si="12"/>
        <v>0</v>
      </c>
      <c r="H36" s="18">
        <f t="shared" si="12"/>
        <v>0</v>
      </c>
      <c r="I36" s="1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1.25" hidden="1" customHeight="1" outlineLevel="1">
      <c r="A37" s="2"/>
      <c r="B37" s="2" t="s">
        <v>195</v>
      </c>
      <c r="C37" s="20" t="str">
        <f>+D37</f>
        <v>Finanzergebnis</v>
      </c>
      <c r="D37" s="20" t="s">
        <v>194</v>
      </c>
      <c r="E37" s="3">
        <v>-19</v>
      </c>
      <c r="F37" s="3">
        <f>-VLOOKUP($C37,'23+24'!$1:$1048576,7,0)/1000</f>
        <v>0</v>
      </c>
      <c r="G37" s="3">
        <f>-VLOOKUP($C37,'23+24'!$1:$1048576,6,0)/1000</f>
        <v>0</v>
      </c>
      <c r="H37" s="3">
        <f>-VLOOKUP($C37,'23+24'!$1:$1048576,8,0)/1000</f>
        <v>0</v>
      </c>
      <c r="I37" s="1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1.25" hidden="1" customHeight="1" outlineLevel="1">
      <c r="A38" s="2"/>
      <c r="B38" s="2"/>
      <c r="C38" s="2"/>
      <c r="D38" s="21" t="s">
        <v>196</v>
      </c>
      <c r="E38" s="163">
        <f>+E35+E34</f>
        <v>-13</v>
      </c>
      <c r="F38" s="163">
        <f t="shared" ref="F38:H38" si="13">+F35+F34</f>
        <v>0</v>
      </c>
      <c r="G38" s="163">
        <f t="shared" si="13"/>
        <v>0</v>
      </c>
      <c r="H38" s="163">
        <f t="shared" si="13"/>
        <v>0</v>
      </c>
      <c r="I38" s="1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3" customHeight="1" collapsed="1">
      <c r="A39" s="2"/>
      <c r="B39" s="2"/>
      <c r="C39" s="2"/>
      <c r="D39" s="21"/>
      <c r="E39" s="18"/>
      <c r="F39" s="18"/>
      <c r="G39" s="18"/>
      <c r="H39" s="18"/>
      <c r="I39" s="1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1.25" customHeight="1">
      <c r="A40" s="2"/>
      <c r="B40" s="2"/>
      <c r="C40" s="2"/>
      <c r="D40" s="57" t="s">
        <v>200</v>
      </c>
      <c r="E40" s="23"/>
      <c r="F40" s="23"/>
      <c r="G40" s="23"/>
      <c r="H40" s="23"/>
      <c r="I40" s="19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1.25" customHeight="1">
      <c r="A41" s="2"/>
      <c r="B41" s="2"/>
      <c r="C41" s="2"/>
      <c r="D41" s="24" t="s">
        <v>200</v>
      </c>
      <c r="E41" s="3"/>
      <c r="F41" s="3"/>
      <c r="G41" s="3"/>
      <c r="H41" s="3"/>
      <c r="I41" s="1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1.25" customHeight="1">
      <c r="A42" s="2"/>
      <c r="B42" s="2"/>
      <c r="C42" s="2"/>
      <c r="D42" s="24" t="s">
        <v>200</v>
      </c>
      <c r="E42" s="3"/>
      <c r="F42" s="3"/>
      <c r="G42" s="3"/>
      <c r="H42" s="3"/>
      <c r="I42" s="1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1.25" customHeight="1">
      <c r="A43" s="2"/>
      <c r="B43" s="2"/>
      <c r="C43" s="2"/>
      <c r="D43" s="24" t="s">
        <v>201</v>
      </c>
      <c r="E43" s="3"/>
      <c r="F43" s="3"/>
      <c r="G43" s="3"/>
      <c r="H43" s="3"/>
      <c r="I43" s="19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1.25" customHeight="1" thickBot="1">
      <c r="A44" s="2"/>
      <c r="B44" s="2"/>
      <c r="C44" s="2"/>
      <c r="D44" s="25" t="s">
        <v>73</v>
      </c>
      <c r="E44" s="26">
        <f>+E34+E40+E41+E42+E43</f>
        <v>0</v>
      </c>
      <c r="F44" s="26">
        <f t="shared" ref="F44:H44" si="14">+F34+F40+F41+F42+F43</f>
        <v>0</v>
      </c>
      <c r="G44" s="26">
        <f t="shared" si="14"/>
        <v>0</v>
      </c>
      <c r="H44" s="26">
        <f t="shared" si="14"/>
        <v>0</v>
      </c>
      <c r="I44" s="19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2.25" customHeight="1">
      <c r="A45" s="2"/>
      <c r="B45" s="2"/>
      <c r="C45" s="2"/>
      <c r="D45" s="25"/>
      <c r="E45" s="18"/>
      <c r="F45" s="18"/>
      <c r="G45" s="18"/>
      <c r="H45" s="18"/>
      <c r="I45" s="19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1.25" customHeight="1">
      <c r="A46" s="2"/>
      <c r="B46" s="2"/>
      <c r="C46" s="2"/>
      <c r="D46" s="27"/>
      <c r="E46" s="18"/>
      <c r="F46" s="18"/>
      <c r="G46" s="18"/>
      <c r="H46" s="18"/>
      <c r="I46" s="19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1.25" customHeight="1">
      <c r="A47" s="2"/>
      <c r="B47" s="2" t="s">
        <v>69</v>
      </c>
      <c r="C47" s="28" t="s">
        <v>26</v>
      </c>
      <c r="D47" s="28" t="str">
        <f t="shared" ref="D47:D61" si="15">IF($D$13="DE",C47,B47)</f>
        <v>Sales growth</v>
      </c>
      <c r="E47" s="125" t="s">
        <v>198</v>
      </c>
      <c r="F47" s="125" t="str">
        <f>+IFERROR(F20/E20-1,"")</f>
        <v/>
      </c>
      <c r="G47" s="125" t="str">
        <f t="shared" ref="G47:H47" si="16">+IFERROR(G20/F20-1,"")</f>
        <v/>
      </c>
      <c r="H47" s="126" t="str">
        <f t="shared" si="16"/>
        <v/>
      </c>
      <c r="I47" s="1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1.25" customHeight="1">
      <c r="A48" s="2"/>
      <c r="B48" s="2" t="s">
        <v>70</v>
      </c>
      <c r="C48" s="29" t="s">
        <v>27</v>
      </c>
      <c r="D48" s="29" t="str">
        <f t="shared" si="15"/>
        <v>in % of sales</v>
      </c>
      <c r="E48" s="127"/>
      <c r="F48" s="127"/>
      <c r="G48" s="127"/>
      <c r="H48" s="128"/>
      <c r="I48" s="1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1.25" customHeight="1">
      <c r="A49" s="2"/>
      <c r="B49" s="2" t="s">
        <v>56</v>
      </c>
      <c r="C49" s="30" t="s">
        <v>12</v>
      </c>
      <c r="D49" s="30" t="str">
        <f t="shared" si="15"/>
        <v>Mat./goods purchase</v>
      </c>
      <c r="E49" s="145" t="str">
        <f>+IFERROR(E21/E$20,"")</f>
        <v/>
      </c>
      <c r="F49" s="145" t="str">
        <f t="shared" ref="F49:H49" si="17">+IFERROR(F21/F$20,"")</f>
        <v/>
      </c>
      <c r="G49" s="145" t="str">
        <f t="shared" si="17"/>
        <v/>
      </c>
      <c r="H49" s="129" t="str">
        <f t="shared" si="17"/>
        <v/>
      </c>
      <c r="I49" s="1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1.25" hidden="1" customHeight="1">
      <c r="A50" s="2"/>
      <c r="B50" s="2" t="s">
        <v>71</v>
      </c>
      <c r="C50" s="30" t="s">
        <v>13</v>
      </c>
      <c r="D50" s="30" t="str">
        <f t="shared" si="15"/>
        <v>Gross profit</v>
      </c>
      <c r="E50" s="145" t="e">
        <f t="shared" ref="E50:F60" si="18">+E22/E$20</f>
        <v>#DIV/0!</v>
      </c>
      <c r="F50" s="145" t="e">
        <f t="shared" si="18"/>
        <v>#DIV/0!</v>
      </c>
      <c r="G50" s="145" t="e">
        <f t="shared" ref="G50" si="19">+G22/G$20</f>
        <v>#DIV/0!</v>
      </c>
      <c r="H50" s="129" t="e">
        <f t="shared" ref="H50" si="20">+H22/H$20</f>
        <v>#DIV/0!</v>
      </c>
      <c r="I50" s="1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0.5" hidden="1" customHeight="1" outlineLevel="1">
      <c r="A51" s="2"/>
      <c r="B51" s="2" t="s">
        <v>14</v>
      </c>
      <c r="C51" s="30" t="s">
        <v>14</v>
      </c>
      <c r="D51" s="30" t="str">
        <f t="shared" si="15"/>
        <v>So. betr. Erlöse</v>
      </c>
      <c r="E51" s="145" t="e">
        <f t="shared" si="18"/>
        <v>#DIV/0!</v>
      </c>
      <c r="F51" s="145" t="e">
        <f t="shared" si="18"/>
        <v>#DIV/0!</v>
      </c>
      <c r="G51" s="145" t="e">
        <f t="shared" ref="G51" si="21">+G23/G$20</f>
        <v>#DIV/0!</v>
      </c>
      <c r="H51" s="129" t="e">
        <f t="shared" ref="H51" si="22">+H23/H$20</f>
        <v>#DIV/0!</v>
      </c>
      <c r="I51" s="1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1.25" customHeight="1" outlineLevel="1">
      <c r="A52" s="2"/>
      <c r="B52" s="21" t="s">
        <v>59</v>
      </c>
      <c r="C52" s="30" t="s">
        <v>15</v>
      </c>
      <c r="D52" s="30" t="str">
        <f t="shared" si="15"/>
        <v>Operating gross profit</v>
      </c>
      <c r="E52" s="145" t="str">
        <f t="shared" ref="E52:E58" si="23">+IFERROR(E24/E$20,"")</f>
        <v/>
      </c>
      <c r="F52" s="145" t="str">
        <f t="shared" ref="F52:H52" si="24">+IFERROR(F24/F$20,"")</f>
        <v/>
      </c>
      <c r="G52" s="145" t="str">
        <f t="shared" si="24"/>
        <v/>
      </c>
      <c r="H52" s="129" t="str">
        <f t="shared" si="24"/>
        <v/>
      </c>
      <c r="I52" s="19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1.25" customHeight="1" outlineLevel="1">
      <c r="A53" s="2"/>
      <c r="B53" s="20" t="s">
        <v>60</v>
      </c>
      <c r="C53" s="30" t="s">
        <v>16</v>
      </c>
      <c r="D53" s="30" t="str">
        <f t="shared" si="15"/>
        <v>Staff cost</v>
      </c>
      <c r="E53" s="145" t="str">
        <f t="shared" si="23"/>
        <v/>
      </c>
      <c r="F53" s="145" t="str">
        <f t="shared" ref="F53:H53" si="25">+IFERROR(F25/F$20,"")</f>
        <v/>
      </c>
      <c r="G53" s="145" t="str">
        <f t="shared" si="25"/>
        <v/>
      </c>
      <c r="H53" s="129" t="str">
        <f t="shared" si="25"/>
        <v/>
      </c>
      <c r="I53" s="19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 outlineLevel="1">
      <c r="A54" s="2"/>
      <c r="B54" s="20" t="s">
        <v>61</v>
      </c>
      <c r="C54" s="30" t="s">
        <v>17</v>
      </c>
      <c r="D54" s="30" t="str">
        <f t="shared" si="15"/>
        <v>Facility cost</v>
      </c>
      <c r="E54" s="145" t="str">
        <f t="shared" si="23"/>
        <v/>
      </c>
      <c r="F54" s="145" t="str">
        <f t="shared" ref="F54:H54" si="26">+IFERROR(F26/F$20,"")</f>
        <v/>
      </c>
      <c r="G54" s="145" t="str">
        <f t="shared" si="26"/>
        <v/>
      </c>
      <c r="H54" s="129" t="str">
        <f t="shared" si="26"/>
        <v/>
      </c>
      <c r="I54" s="19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1.25" customHeight="1" outlineLevel="1">
      <c r="A55" s="2"/>
      <c r="B55" s="20" t="s">
        <v>62</v>
      </c>
      <c r="C55" s="30" t="s">
        <v>18</v>
      </c>
      <c r="D55" s="30" t="str">
        <f t="shared" si="15"/>
        <v>Insurance/fees</v>
      </c>
      <c r="E55" s="145" t="str">
        <f t="shared" si="23"/>
        <v/>
      </c>
      <c r="F55" s="145" t="str">
        <f t="shared" ref="F55:H55" si="27">+IFERROR(F27/F$20,"")</f>
        <v/>
      </c>
      <c r="G55" s="145" t="str">
        <f t="shared" si="27"/>
        <v/>
      </c>
      <c r="H55" s="129" t="str">
        <f t="shared" si="27"/>
        <v/>
      </c>
      <c r="I55" s="19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1.25" customHeight="1" outlineLevel="1">
      <c r="A56" s="2"/>
      <c r="B56" s="20" t="s">
        <v>63</v>
      </c>
      <c r="C56" s="30" t="s">
        <v>19</v>
      </c>
      <c r="D56" s="30" t="str">
        <f t="shared" si="15"/>
        <v>Vehicle costs (excl. Tax)</v>
      </c>
      <c r="E56" s="145" t="str">
        <f t="shared" si="23"/>
        <v/>
      </c>
      <c r="F56" s="145" t="str">
        <f t="shared" ref="F56:H56" si="28">+IFERROR(F28/F$20,"")</f>
        <v/>
      </c>
      <c r="G56" s="145" t="str">
        <f t="shared" si="28"/>
        <v/>
      </c>
      <c r="H56" s="129" t="str">
        <f t="shared" si="28"/>
        <v/>
      </c>
      <c r="I56" s="19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1.25" customHeight="1">
      <c r="A57" s="2"/>
      <c r="B57" s="2" t="s">
        <v>64</v>
      </c>
      <c r="C57" s="30" t="s">
        <v>20</v>
      </c>
      <c r="D57" s="30" t="str">
        <f t="shared" si="15"/>
        <v>Advertising/travel expenses</v>
      </c>
      <c r="E57" s="145" t="str">
        <f t="shared" si="23"/>
        <v/>
      </c>
      <c r="F57" s="145" t="str">
        <f t="shared" ref="F57:H57" si="29">+IFERROR(F29/F$20,"")</f>
        <v/>
      </c>
      <c r="G57" s="145" t="str">
        <f t="shared" si="29"/>
        <v/>
      </c>
      <c r="H57" s="129" t="str">
        <f t="shared" si="29"/>
        <v/>
      </c>
      <c r="I57" s="1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1.25" customHeight="1">
      <c r="A58" s="2"/>
      <c r="B58" s="2" t="s">
        <v>65</v>
      </c>
      <c r="C58" s="30" t="s">
        <v>21</v>
      </c>
      <c r="D58" s="30" t="str">
        <f t="shared" si="15"/>
        <v>Distribution costs</v>
      </c>
      <c r="E58" s="145" t="str">
        <f t="shared" si="23"/>
        <v/>
      </c>
      <c r="F58" s="145" t="str">
        <f t="shared" ref="F58:H58" si="30">+IFERROR(F30/F$20,"")</f>
        <v/>
      </c>
      <c r="G58" s="145" t="str">
        <f t="shared" si="30"/>
        <v/>
      </c>
      <c r="H58" s="129" t="str">
        <f t="shared" si="30"/>
        <v/>
      </c>
      <c r="I58" s="1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1.25" hidden="1" customHeight="1" outlineLevel="1">
      <c r="A59" s="2"/>
      <c r="B59" s="2" t="s">
        <v>22</v>
      </c>
      <c r="C59" s="30" t="s">
        <v>22</v>
      </c>
      <c r="D59" s="30" t="str">
        <f t="shared" si="15"/>
        <v>Reparatur/Instandh.</v>
      </c>
      <c r="E59" s="145" t="e">
        <f t="shared" si="18"/>
        <v>#DIV/0!</v>
      </c>
      <c r="F59" s="145" t="e">
        <f t="shared" si="18"/>
        <v>#DIV/0!</v>
      </c>
      <c r="G59" s="145" t="e">
        <f t="shared" ref="G59" si="31">+G31/G$20</f>
        <v>#DIV/0!</v>
      </c>
      <c r="H59" s="129" t="e">
        <f t="shared" ref="H59" si="32">+H31/H$20</f>
        <v>#DIV/0!</v>
      </c>
      <c r="I59" s="19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1.25" hidden="1" customHeight="1" outlineLevel="1">
      <c r="A60" s="2"/>
      <c r="B60" s="2" t="s">
        <v>23</v>
      </c>
      <c r="C60" s="30" t="s">
        <v>23</v>
      </c>
      <c r="D60" s="30" t="str">
        <f t="shared" si="15"/>
        <v>Sonstige Kosten</v>
      </c>
      <c r="E60" s="145" t="e">
        <f t="shared" si="18"/>
        <v>#DIV/0!</v>
      </c>
      <c r="F60" s="145" t="e">
        <f t="shared" si="18"/>
        <v>#DIV/0!</v>
      </c>
      <c r="G60" s="145" t="e">
        <f t="shared" ref="G60" si="33">+G32/G$20</f>
        <v>#DIV/0!</v>
      </c>
      <c r="H60" s="129" t="e">
        <f t="shared" ref="H60" si="34">+H32/H$20</f>
        <v>#DIV/0!</v>
      </c>
      <c r="I60" s="19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1.25" customHeight="1" collapsed="1">
      <c r="A61" s="2"/>
      <c r="B61" s="2" t="s">
        <v>68</v>
      </c>
      <c r="C61" s="30" t="s">
        <v>24</v>
      </c>
      <c r="D61" s="30" t="str">
        <f t="shared" si="15"/>
        <v>Total costs</v>
      </c>
      <c r="E61" s="145" t="str">
        <f>+IFERROR(E33/E$20,"")</f>
        <v/>
      </c>
      <c r="F61" s="145" t="str">
        <f t="shared" ref="F61:H61" si="35">+IFERROR(F33/F$20,"")</f>
        <v/>
      </c>
      <c r="G61" s="145" t="str">
        <f t="shared" si="35"/>
        <v/>
      </c>
      <c r="H61" s="129" t="str">
        <f t="shared" si="35"/>
        <v/>
      </c>
      <c r="I61" s="19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1.25" customHeight="1">
      <c r="A62" s="2"/>
      <c r="B62" s="2"/>
      <c r="C62" s="2"/>
      <c r="D62" s="31" t="s">
        <v>25</v>
      </c>
      <c r="E62" s="130" t="str">
        <f>+IFERROR(E34/E$20,"")</f>
        <v/>
      </c>
      <c r="F62" s="130" t="str">
        <f t="shared" ref="F62:H62" si="36">+IFERROR(F34/F$20,"")</f>
        <v/>
      </c>
      <c r="G62" s="130" t="str">
        <f t="shared" si="36"/>
        <v/>
      </c>
      <c r="H62" s="131" t="str">
        <f t="shared" si="36"/>
        <v/>
      </c>
      <c r="I62" s="19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1.25" customHeight="1">
      <c r="A63" s="2"/>
      <c r="B63" s="2"/>
      <c r="C63" s="2"/>
      <c r="D63" s="32" t="s">
        <v>73</v>
      </c>
      <c r="E63" s="130" t="str">
        <f>+IFERROR(E44/E$20,"")</f>
        <v/>
      </c>
      <c r="F63" s="130" t="str">
        <f t="shared" ref="F63:H63" si="37">+IFERROR(F44/F$20,"")</f>
        <v/>
      </c>
      <c r="G63" s="130" t="str">
        <f t="shared" si="37"/>
        <v/>
      </c>
      <c r="H63" s="131" t="str">
        <f t="shared" si="37"/>
        <v/>
      </c>
      <c r="I63" s="1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1.25" customHeight="1">
      <c r="A64" s="2"/>
      <c r="B64" s="2"/>
      <c r="C64" s="2"/>
      <c r="D64" s="172"/>
      <c r="E64" s="145"/>
      <c r="F64" s="145"/>
      <c r="G64" s="145"/>
      <c r="H64" s="145"/>
      <c r="I64" s="19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1.25" customHeight="1">
      <c r="A65" s="2"/>
      <c r="B65" s="2"/>
      <c r="C65" s="2"/>
      <c r="D65" s="172"/>
      <c r="E65" s="145"/>
      <c r="F65" s="145"/>
      <c r="G65" s="145"/>
      <c r="H65" s="145"/>
      <c r="I65" s="19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1.25" customHeight="1">
      <c r="A66" s="2"/>
      <c r="B66" s="2"/>
      <c r="C66" s="2"/>
      <c r="E66" s="3"/>
      <c r="F66" s="3"/>
      <c r="G66" s="3"/>
      <c r="H66" s="3"/>
      <c r="I66" s="19"/>
      <c r="J66" s="3"/>
      <c r="K66" s="3"/>
      <c r="L66" s="2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1.25" customHeight="1" outlineLevel="1">
      <c r="A67" s="2"/>
      <c r="B67" s="2"/>
      <c r="C67" s="2"/>
      <c r="D67" s="33" t="s">
        <v>72</v>
      </c>
      <c r="E67" s="34"/>
      <c r="F67" s="34"/>
      <c r="G67" s="34" t="s">
        <v>28</v>
      </c>
      <c r="H67" s="135" t="s">
        <v>120</v>
      </c>
      <c r="I67" s="19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1.25" customHeight="1" outlineLevel="1">
      <c r="A68" s="2"/>
      <c r="B68" s="2"/>
      <c r="C68" s="2"/>
      <c r="D68" s="35" t="s">
        <v>29</v>
      </c>
      <c r="E68" s="136"/>
      <c r="F68" s="137"/>
      <c r="G68" s="167"/>
      <c r="H68" s="139" t="str">
        <f t="shared" ref="H68:H79" si="38">+IFERROR(G68/SUM($G$68:$G$79),"")</f>
        <v/>
      </c>
      <c r="I68" s="19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1.25" customHeight="1" outlineLevel="1">
      <c r="A69" s="2"/>
      <c r="B69" s="2"/>
      <c r="C69" s="2"/>
      <c r="D69" s="35" t="s">
        <v>30</v>
      </c>
      <c r="E69" s="136"/>
      <c r="F69" s="137"/>
      <c r="G69" s="168"/>
      <c r="H69" s="139" t="str">
        <f t="shared" si="38"/>
        <v/>
      </c>
      <c r="I69" s="1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1.25" customHeight="1" outlineLevel="1">
      <c r="A70" s="2"/>
      <c r="B70" s="2"/>
      <c r="C70" s="2"/>
      <c r="D70" s="35" t="s">
        <v>31</v>
      </c>
      <c r="E70" s="136"/>
      <c r="F70" s="137"/>
      <c r="G70" s="168"/>
      <c r="H70" s="139" t="str">
        <f t="shared" si="38"/>
        <v/>
      </c>
      <c r="I70" s="19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1.25" customHeight="1" outlineLevel="1">
      <c r="A71" s="2"/>
      <c r="B71" s="2"/>
      <c r="C71" s="2"/>
      <c r="D71" s="35" t="s">
        <v>32</v>
      </c>
      <c r="E71" s="136"/>
      <c r="F71" s="137"/>
      <c r="G71" s="168"/>
      <c r="H71" s="139" t="str">
        <f t="shared" si="38"/>
        <v/>
      </c>
      <c r="I71" s="19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1.25" customHeight="1" outlineLevel="1">
      <c r="A72" s="2"/>
      <c r="B72" s="2"/>
      <c r="C72" s="2"/>
      <c r="D72" s="35" t="s">
        <v>33</v>
      </c>
      <c r="E72" s="136"/>
      <c r="F72" s="137"/>
      <c r="G72" s="168"/>
      <c r="H72" s="139" t="str">
        <f t="shared" si="38"/>
        <v/>
      </c>
      <c r="I72" s="1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1.25" customHeight="1" outlineLevel="1">
      <c r="A73" s="2"/>
      <c r="B73" s="2"/>
      <c r="C73" s="2"/>
      <c r="D73" s="35" t="s">
        <v>34</v>
      </c>
      <c r="E73" s="136"/>
      <c r="F73" s="137"/>
      <c r="G73" s="168"/>
      <c r="H73" s="139" t="str">
        <f t="shared" si="38"/>
        <v/>
      </c>
      <c r="I73" s="19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1.25" customHeight="1" outlineLevel="1">
      <c r="A74" s="2"/>
      <c r="B74" s="2"/>
      <c r="C74" s="2"/>
      <c r="D74" s="35" t="s">
        <v>35</v>
      </c>
      <c r="E74" s="136"/>
      <c r="F74" s="137"/>
      <c r="G74" s="168"/>
      <c r="H74" s="139" t="str">
        <f t="shared" si="38"/>
        <v/>
      </c>
      <c r="I74" s="19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1.25" customHeight="1" outlineLevel="1">
      <c r="A75" s="2"/>
      <c r="B75" s="2"/>
      <c r="C75" s="2"/>
      <c r="D75" s="35" t="s">
        <v>36</v>
      </c>
      <c r="E75" s="136"/>
      <c r="F75" s="137"/>
      <c r="G75" s="168"/>
      <c r="H75" s="139" t="str">
        <f t="shared" si="38"/>
        <v/>
      </c>
      <c r="I75" s="19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1.25" customHeight="1" outlineLevel="1">
      <c r="A76" s="2"/>
      <c r="B76" s="2"/>
      <c r="C76" s="2"/>
      <c r="D76" s="35" t="s">
        <v>37</v>
      </c>
      <c r="E76" s="136"/>
      <c r="F76" s="137"/>
      <c r="G76" s="168"/>
      <c r="H76" s="139" t="str">
        <f t="shared" si="38"/>
        <v/>
      </c>
      <c r="I76" s="19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1.25" customHeight="1" outlineLevel="1">
      <c r="A77" s="2"/>
      <c r="B77" s="2"/>
      <c r="C77" s="2"/>
      <c r="D77" s="35" t="s">
        <v>38</v>
      </c>
      <c r="E77" s="136"/>
      <c r="F77" s="137"/>
      <c r="G77" s="168"/>
      <c r="H77" s="139" t="str">
        <f t="shared" si="38"/>
        <v/>
      </c>
      <c r="I77" s="19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1.25" customHeight="1" outlineLevel="1">
      <c r="A78" s="2"/>
      <c r="B78" s="2"/>
      <c r="C78" s="2"/>
      <c r="D78" s="35" t="s">
        <v>39</v>
      </c>
      <c r="E78" s="136"/>
      <c r="F78" s="137"/>
      <c r="G78" s="168"/>
      <c r="H78" s="139" t="str">
        <f t="shared" si="38"/>
        <v/>
      </c>
      <c r="I78" s="19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1.25" customHeight="1" outlineLevel="1">
      <c r="A79" s="2"/>
      <c r="B79" s="2"/>
      <c r="C79" s="2"/>
      <c r="D79" s="140" t="s">
        <v>40</v>
      </c>
      <c r="E79" s="36"/>
      <c r="F79" s="141"/>
      <c r="G79" s="169"/>
      <c r="H79" s="142" t="str">
        <f t="shared" si="38"/>
        <v/>
      </c>
      <c r="I79" s="19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1.25" customHeight="1" outlineLevel="1">
      <c r="A80" s="2"/>
      <c r="B80" s="2"/>
      <c r="C80" s="2"/>
      <c r="D80" s="2"/>
      <c r="E80" s="3"/>
      <c r="G80" s="20" t="s">
        <v>192</v>
      </c>
      <c r="H80" s="59">
        <f>SUM(G68:G79)-H20</f>
        <v>0</v>
      </c>
      <c r="I80" s="19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1.25" customHeight="1" outlineLevel="1">
      <c r="A81" s="2"/>
      <c r="B81" s="2"/>
      <c r="C81" s="2"/>
      <c r="D81" s="2"/>
      <c r="E81" s="3"/>
      <c r="F81" s="3"/>
      <c r="G81" s="3"/>
      <c r="H81" s="3"/>
      <c r="I81" s="19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1.25" customHeight="1" outlineLevel="1">
      <c r="A82" s="2"/>
      <c r="B82" s="2"/>
      <c r="C82" s="2"/>
      <c r="D82" s="33">
        <v>2024</v>
      </c>
      <c r="E82" s="38"/>
      <c r="F82" s="38"/>
      <c r="G82" s="38" t="s">
        <v>28</v>
      </c>
      <c r="H82" s="144" t="s">
        <v>120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1.25" customHeight="1" outlineLevel="1">
      <c r="A83" s="2"/>
      <c r="B83" s="2"/>
      <c r="C83" s="2"/>
      <c r="D83" s="35" t="s">
        <v>29</v>
      </c>
      <c r="E83" s="138"/>
      <c r="F83" s="138"/>
      <c r="G83" s="168"/>
      <c r="H83" s="139" t="str">
        <f t="shared" ref="H83:H94" si="39">+IFERROR(G83/SUM($G$83:$G$94),"")</f>
        <v/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1.25" customHeight="1" outlineLevel="1">
      <c r="A84" s="2"/>
      <c r="B84" s="2"/>
      <c r="C84" s="2"/>
      <c r="D84" s="35" t="s">
        <v>30</v>
      </c>
      <c r="E84" s="138"/>
      <c r="F84" s="138"/>
      <c r="G84" s="168"/>
      <c r="H84" s="139" t="str">
        <f t="shared" si="39"/>
        <v/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1.25" customHeight="1" outlineLevel="1">
      <c r="A85" s="2"/>
      <c r="B85" s="2"/>
      <c r="C85" s="2"/>
      <c r="D85" s="35" t="s">
        <v>31</v>
      </c>
      <c r="E85" s="138"/>
      <c r="F85" s="138"/>
      <c r="G85" s="168"/>
      <c r="H85" s="139" t="str">
        <f t="shared" si="39"/>
        <v/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1.25" customHeight="1" outlineLevel="1">
      <c r="A86" s="2"/>
      <c r="B86" s="2"/>
      <c r="C86" s="2"/>
      <c r="D86" s="35" t="s">
        <v>32</v>
      </c>
      <c r="E86" s="138"/>
      <c r="F86" s="138"/>
      <c r="G86" s="168"/>
      <c r="H86" s="139" t="str">
        <f t="shared" si="39"/>
        <v/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1.25" customHeight="1" outlineLevel="1">
      <c r="A87" s="2"/>
      <c r="B87" s="2"/>
      <c r="C87" s="2"/>
      <c r="D87" s="35" t="s">
        <v>33</v>
      </c>
      <c r="E87" s="138"/>
      <c r="F87" s="138"/>
      <c r="G87" s="168"/>
      <c r="H87" s="139" t="str">
        <f t="shared" si="39"/>
        <v/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1.25" customHeight="1" outlineLevel="1">
      <c r="A88" s="2"/>
      <c r="B88" s="2"/>
      <c r="C88" s="2"/>
      <c r="D88" s="35" t="s">
        <v>34</v>
      </c>
      <c r="E88" s="138"/>
      <c r="F88" s="138"/>
      <c r="G88" s="168"/>
      <c r="H88" s="139" t="str">
        <f t="shared" si="39"/>
        <v/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1.25" customHeight="1" outlineLevel="1">
      <c r="A89" s="2"/>
      <c r="B89" s="2"/>
      <c r="C89" s="2"/>
      <c r="D89" s="35" t="s">
        <v>35</v>
      </c>
      <c r="E89" s="138"/>
      <c r="F89" s="138"/>
      <c r="G89" s="168"/>
      <c r="H89" s="139" t="str">
        <f t="shared" si="39"/>
        <v/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1.25" customHeight="1" outlineLevel="1">
      <c r="A90" s="2"/>
      <c r="B90" s="2"/>
      <c r="C90" s="2"/>
      <c r="D90" s="35" t="s">
        <v>36</v>
      </c>
      <c r="E90" s="138"/>
      <c r="F90" s="138"/>
      <c r="G90" s="168"/>
      <c r="H90" s="139" t="str">
        <f t="shared" si="39"/>
        <v/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1.25" customHeight="1" outlineLevel="1">
      <c r="A91" s="2"/>
      <c r="B91" s="2"/>
      <c r="C91" s="2"/>
      <c r="D91" s="35" t="s">
        <v>37</v>
      </c>
      <c r="E91" s="138"/>
      <c r="F91" s="138"/>
      <c r="G91" s="168"/>
      <c r="H91" s="139" t="str">
        <f t="shared" si="39"/>
        <v/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1.25" customHeight="1" outlineLevel="1">
      <c r="A92" s="2"/>
      <c r="B92" s="2"/>
      <c r="C92" s="2"/>
      <c r="D92" s="35" t="s">
        <v>38</v>
      </c>
      <c r="E92" s="138"/>
      <c r="F92" s="138"/>
      <c r="G92" s="168"/>
      <c r="H92" s="139" t="str">
        <f t="shared" si="39"/>
        <v/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1.25" customHeight="1" outlineLevel="1">
      <c r="A93" s="2"/>
      <c r="B93" s="2"/>
      <c r="C93" s="2"/>
      <c r="D93" s="35" t="s">
        <v>39</v>
      </c>
      <c r="E93" s="138"/>
      <c r="F93" s="138"/>
      <c r="G93" s="168"/>
      <c r="H93" s="139" t="str">
        <f t="shared" si="39"/>
        <v/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1.25" customHeight="1" outlineLevel="1">
      <c r="A94" s="2"/>
      <c r="B94" s="2"/>
      <c r="C94" s="2"/>
      <c r="D94" s="35" t="s">
        <v>40</v>
      </c>
      <c r="E94" s="138"/>
      <c r="F94" s="138"/>
      <c r="G94" s="168"/>
      <c r="H94" s="139" t="str">
        <f t="shared" si="39"/>
        <v/>
      </c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1.25" customHeight="1" outlineLevel="1">
      <c r="A95" s="2"/>
      <c r="B95" s="2"/>
      <c r="C95" s="2"/>
      <c r="D95" s="39" t="s">
        <v>10</v>
      </c>
      <c r="E95" s="37"/>
      <c r="F95" s="37"/>
      <c r="G95" s="37"/>
      <c r="H95" s="143">
        <f>SUM(H83:H94)</f>
        <v>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1.25" customHeight="1">
      <c r="A96" s="2"/>
      <c r="B96" s="2"/>
      <c r="C96" s="2"/>
      <c r="D96" s="25"/>
      <c r="F96" s="40"/>
      <c r="G96" s="20" t="s">
        <v>192</v>
      </c>
      <c r="H96" s="59">
        <f>+SUM(G83:G94)-G20</f>
        <v>0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1.25" customHeight="1">
      <c r="A97" s="2"/>
      <c r="B97" s="2"/>
      <c r="C97" s="2"/>
      <c r="D97" s="25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1.25" customHeight="1" outlineLevel="1">
      <c r="A98" s="2"/>
      <c r="B98" s="2"/>
      <c r="C98" s="2"/>
      <c r="D98" s="41" t="s">
        <v>41</v>
      </c>
      <c r="E98" s="42"/>
      <c r="F98" s="42">
        <f>('23+24'!G15-'23+24'!G29+'23+24'!G26+'23+24'!G20)/1000</f>
        <v>0</v>
      </c>
      <c r="G98" s="42">
        <f>('23+24'!F15-'23+24'!F29+'23+24'!F26+'23+24'!F20)/1000</f>
        <v>0</v>
      </c>
      <c r="H98" s="42">
        <f>('23+24'!H15-'23+24'!H29+'23+24'!H26+'23+24'!H20)/1000</f>
        <v>0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1.25" customHeight="1" outlineLevel="1">
      <c r="A99" s="2"/>
      <c r="B99" s="2"/>
      <c r="C99" s="2"/>
      <c r="D99" s="41" t="s">
        <v>42</v>
      </c>
      <c r="E99" s="42">
        <f>E34-E98</f>
        <v>0</v>
      </c>
      <c r="F99" s="42">
        <f>F34-F98</f>
        <v>0</v>
      </c>
      <c r="G99" s="42">
        <f>G34-G98</f>
        <v>0</v>
      </c>
      <c r="H99" s="42">
        <f>H34-H98</f>
        <v>0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1.25" customHeight="1" outlineLevel="1">
      <c r="A100" s="2"/>
      <c r="B100" s="2"/>
      <c r="C100" s="2"/>
      <c r="D100" s="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1.25" customHeight="1" outlineLevel="1">
      <c r="A101" s="2"/>
      <c r="B101" s="2"/>
      <c r="C101" s="2"/>
      <c r="D101" s="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1.25" customHeight="1">
      <c r="A102" s="2"/>
      <c r="B102" s="2"/>
      <c r="C102" s="2"/>
      <c r="D102" s="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1.25" customHeight="1" outlineLevel="1">
      <c r="A103" s="2"/>
      <c r="B103" s="2"/>
      <c r="C103" s="2"/>
      <c r="D103" s="3"/>
      <c r="E103" s="3"/>
      <c r="F103" s="3"/>
      <c r="G103" s="3"/>
      <c r="H103" s="3"/>
      <c r="I103" s="3"/>
      <c r="J103" s="18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1.25" customHeight="1">
      <c r="A104" s="2"/>
      <c r="B104" s="2"/>
      <c r="C104" s="2"/>
      <c r="D104" s="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1.25" customHeight="1">
      <c r="A105" s="2"/>
      <c r="B105" s="2"/>
      <c r="C105" s="2"/>
      <c r="D105" s="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1.25" customHeight="1">
      <c r="A106" s="2"/>
      <c r="B106" s="2"/>
      <c r="C106" s="2"/>
      <c r="D106" s="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1.25" customHeight="1">
      <c r="A107" s="2"/>
      <c r="B107" s="2"/>
      <c r="C107" s="2"/>
      <c r="D107" s="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1.25" customHeight="1" outlineLevel="1">
      <c r="A108" s="2"/>
      <c r="B108" s="2"/>
      <c r="C108" s="2"/>
      <c r="D108" s="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1.25" customHeight="1" outlineLevel="1">
      <c r="A109" s="2"/>
      <c r="B109" s="2"/>
      <c r="C109" s="2"/>
      <c r="D109" s="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1.25" customHeight="1" outlineLevel="1">
      <c r="A110" s="2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2" t="s">
        <v>43</v>
      </c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1.25" customHeight="1" outlineLevel="1">
      <c r="A111" s="2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43" t="s">
        <v>44</v>
      </c>
      <c r="M111" s="44" t="s">
        <v>45</v>
      </c>
      <c r="N111" s="44" t="s">
        <v>46</v>
      </c>
      <c r="O111" s="44" t="s">
        <v>47</v>
      </c>
      <c r="P111" s="44" t="s">
        <v>48</v>
      </c>
      <c r="Q111" s="3"/>
      <c r="R111" s="45" t="s">
        <v>49</v>
      </c>
      <c r="S111" s="45" t="s">
        <v>50</v>
      </c>
      <c r="T111" s="45" t="s">
        <v>51</v>
      </c>
      <c r="U111" s="46" t="s">
        <v>52</v>
      </c>
      <c r="V111" s="46" t="s">
        <v>44</v>
      </c>
      <c r="W111" s="46" t="s">
        <v>53</v>
      </c>
      <c r="X111" s="46" t="s">
        <v>50</v>
      </c>
      <c r="Y111" s="46" t="s">
        <v>54</v>
      </c>
      <c r="Z111" s="3"/>
      <c r="AA111" s="3"/>
    </row>
    <row r="112" spans="1:27" ht="11.25" customHeight="1" outlineLevel="1">
      <c r="A112" s="2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47">
        <f>+MIN(D7:D11)</f>
        <v>2.1869999999999998</v>
      </c>
      <c r="M112" s="47">
        <f>+QUARTILE(D7:D11,1)</f>
        <v>2.4299999999999997</v>
      </c>
      <c r="N112" s="47">
        <f>+QUARTILE(D7:D11,2)</f>
        <v>2.6999999999999997</v>
      </c>
      <c r="O112" s="47">
        <f>+QUARTILE(D7:D11,3)</f>
        <v>2.9699999999999998</v>
      </c>
      <c r="P112" s="47">
        <f>+QUARTILE(D7:D11,4)</f>
        <v>3.2669999999999999</v>
      </c>
      <c r="Q112" s="3"/>
      <c r="R112" s="46">
        <f>+N112-L112</f>
        <v>0.5129999999999999</v>
      </c>
      <c r="S112" s="46">
        <f t="shared" ref="S112:T112" si="40">+O112-N112</f>
        <v>0.27</v>
      </c>
      <c r="T112" s="46">
        <f t="shared" si="40"/>
        <v>0.29700000000000015</v>
      </c>
      <c r="U112" s="46">
        <f>+E7</f>
        <v>0</v>
      </c>
      <c r="V112" s="46">
        <f>+U112*L112</f>
        <v>0</v>
      </c>
      <c r="W112" s="46">
        <f t="shared" ref="W112:Y112" si="41">+R112*$U$112</f>
        <v>0</v>
      </c>
      <c r="X112" s="46">
        <f t="shared" si="41"/>
        <v>0</v>
      </c>
      <c r="Y112" s="46">
        <f t="shared" si="41"/>
        <v>0</v>
      </c>
      <c r="Z112" s="3"/>
      <c r="AA112" s="3"/>
    </row>
    <row r="113" spans="1:27" ht="11.25" customHeight="1">
      <c r="A113" s="2"/>
      <c r="B113" s="2"/>
      <c r="C113" s="2"/>
      <c r="D113" s="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1.25" customHeight="1">
      <c r="A114" s="2"/>
      <c r="B114" s="2"/>
      <c r="C114" s="2"/>
      <c r="D114" s="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1.25" customHeight="1">
      <c r="A115" s="2"/>
      <c r="B115" s="2"/>
      <c r="C115" s="2"/>
      <c r="D115" s="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1.25" customHeight="1">
      <c r="A116" s="2"/>
      <c r="B116" s="2"/>
      <c r="C116" s="2"/>
      <c r="D116" s="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1.25" customHeight="1">
      <c r="A117" s="2"/>
      <c r="B117" s="2"/>
      <c r="C117" s="2"/>
      <c r="D117" s="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1.25" customHeight="1">
      <c r="A118" s="2"/>
      <c r="B118" s="2"/>
      <c r="C118" s="2"/>
      <c r="D118" s="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1.25" customHeight="1">
      <c r="A119" s="2"/>
      <c r="B119" s="2"/>
      <c r="C119" s="2"/>
      <c r="D119" s="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1.25" customHeight="1">
      <c r="A120" s="2"/>
      <c r="B120" s="2"/>
      <c r="C120" s="2"/>
      <c r="D120" s="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1.25" customHeight="1">
      <c r="A121" s="2"/>
      <c r="B121" s="2"/>
      <c r="C121" s="2"/>
      <c r="D121" s="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1.25" customHeight="1">
      <c r="A122" s="2"/>
      <c r="B122" s="2"/>
      <c r="C122" s="2"/>
      <c r="D122" s="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1.25" customHeight="1">
      <c r="A123" s="2"/>
      <c r="B123" s="2"/>
      <c r="C123" s="2"/>
      <c r="D123" s="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1.25" customHeight="1">
      <c r="A124" s="2"/>
      <c r="B124" s="2"/>
      <c r="C124" s="2"/>
      <c r="D124" s="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1.25" customHeight="1">
      <c r="A125" s="2"/>
      <c r="B125" s="2"/>
      <c r="C125" s="2"/>
      <c r="D125" s="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1.25" customHeight="1">
      <c r="A126" s="2"/>
      <c r="B126" s="2"/>
      <c r="C126" s="2"/>
      <c r="D126" s="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1.25" customHeight="1">
      <c r="A127" s="2"/>
      <c r="B127" s="2"/>
      <c r="C127" s="2"/>
      <c r="D127" s="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1.25" customHeight="1">
      <c r="A128" s="2"/>
      <c r="B128" s="2"/>
      <c r="C128" s="2"/>
      <c r="D128" s="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1.25" customHeight="1">
      <c r="A129" s="2"/>
      <c r="B129" s="2"/>
      <c r="C129" s="2"/>
      <c r="D129" s="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1.25" customHeight="1">
      <c r="A130" s="2"/>
      <c r="B130" s="2"/>
      <c r="C130" s="2"/>
      <c r="D130" s="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1.25" customHeight="1">
      <c r="A131" s="2"/>
      <c r="B131" s="2"/>
      <c r="C131" s="2"/>
      <c r="D131" s="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1.25" customHeight="1">
      <c r="A132" s="2"/>
      <c r="B132" s="2"/>
      <c r="C132" s="2"/>
      <c r="D132" s="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1.25" customHeight="1">
      <c r="A133" s="2"/>
      <c r="B133" s="2"/>
      <c r="C133" s="2"/>
      <c r="D133" s="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1.25" customHeight="1">
      <c r="A134" s="2"/>
      <c r="B134" s="2"/>
      <c r="C134" s="2"/>
      <c r="D134" s="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1.25" customHeight="1">
      <c r="A135" s="2"/>
      <c r="B135" s="2"/>
      <c r="C135" s="2"/>
      <c r="D135" s="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1.25" customHeight="1">
      <c r="A136" s="2"/>
      <c r="B136" s="2"/>
      <c r="C136" s="2"/>
      <c r="D136" s="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1.25" customHeight="1">
      <c r="A137" s="2"/>
      <c r="B137" s="2"/>
      <c r="C137" s="2"/>
      <c r="D137" s="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1.25" customHeight="1">
      <c r="A138" s="2"/>
      <c r="B138" s="2"/>
      <c r="C138" s="2"/>
      <c r="D138" s="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1.25" customHeight="1">
      <c r="A139" s="2"/>
      <c r="B139" s="2"/>
      <c r="C139" s="2"/>
      <c r="D139" s="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1.25" customHeight="1">
      <c r="A140" s="2"/>
      <c r="B140" s="2"/>
      <c r="C140" s="2"/>
      <c r="D140" s="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1.25" customHeight="1">
      <c r="A141" s="2"/>
      <c r="B141" s="2"/>
      <c r="C141" s="2"/>
      <c r="D141" s="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1.25" customHeight="1">
      <c r="A142" s="2"/>
      <c r="B142" s="2"/>
      <c r="C142" s="2"/>
      <c r="D142" s="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1.25" customHeight="1">
      <c r="A143" s="2"/>
      <c r="B143" s="2"/>
      <c r="C143" s="2"/>
      <c r="D143" s="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1.25" customHeight="1">
      <c r="A144" s="2"/>
      <c r="B144" s="2"/>
      <c r="C144" s="2"/>
      <c r="D144" s="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1.25" customHeight="1">
      <c r="A145" s="2"/>
      <c r="B145" s="2"/>
      <c r="C145" s="2"/>
      <c r="D145" s="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1.25" customHeight="1">
      <c r="A146" s="2"/>
      <c r="B146" s="2"/>
      <c r="C146" s="2"/>
      <c r="D146" s="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1.25" customHeight="1">
      <c r="A147" s="2"/>
      <c r="B147" s="2"/>
      <c r="C147" s="2"/>
      <c r="D147" s="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1.25" customHeight="1">
      <c r="A148" s="2"/>
      <c r="B148" s="2"/>
      <c r="C148" s="2"/>
      <c r="D148" s="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1.25" customHeight="1">
      <c r="A149" s="2"/>
      <c r="B149" s="2"/>
      <c r="C149" s="2"/>
      <c r="D149" s="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1.25" customHeight="1">
      <c r="A150" s="2"/>
      <c r="B150" s="2"/>
      <c r="C150" s="2"/>
      <c r="D150" s="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1.25" customHeight="1">
      <c r="A151" s="2"/>
      <c r="B151" s="2"/>
      <c r="C151" s="2"/>
      <c r="D151" s="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1.25" customHeight="1">
      <c r="A152" s="2"/>
      <c r="B152" s="2"/>
      <c r="C152" s="2"/>
      <c r="D152" s="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1.25" customHeight="1">
      <c r="A153" s="2"/>
      <c r="B153" s="2"/>
      <c r="C153" s="2"/>
      <c r="D153" s="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1.25" customHeight="1">
      <c r="A154" s="2"/>
      <c r="B154" s="2"/>
      <c r="C154" s="2"/>
      <c r="D154" s="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1.25" customHeight="1">
      <c r="A155" s="2"/>
      <c r="B155" s="2"/>
      <c r="C155" s="2"/>
      <c r="D155" s="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1.25" customHeight="1">
      <c r="A156" s="2"/>
      <c r="B156" s="2"/>
      <c r="C156" s="2"/>
      <c r="D156" s="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1.25" customHeight="1">
      <c r="A157" s="2"/>
      <c r="B157" s="2"/>
      <c r="C157" s="2"/>
      <c r="D157" s="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1.25" customHeight="1">
      <c r="A158" s="2"/>
      <c r="B158" s="2"/>
      <c r="C158" s="2"/>
      <c r="D158" s="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1.25" customHeight="1">
      <c r="A159" s="2"/>
      <c r="B159" s="2"/>
      <c r="C159" s="2"/>
      <c r="D159" s="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1.25" customHeight="1">
      <c r="A160" s="2"/>
      <c r="B160" s="2"/>
      <c r="C160" s="2"/>
      <c r="D160" s="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1.25" customHeight="1">
      <c r="A161" s="2"/>
      <c r="B161" s="2"/>
      <c r="C161" s="2"/>
      <c r="D161" s="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1.25" customHeight="1">
      <c r="A162" s="2"/>
      <c r="B162" s="2"/>
      <c r="C162" s="2"/>
      <c r="D162" s="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1.25" customHeight="1">
      <c r="A163" s="2"/>
      <c r="B163" s="2"/>
      <c r="C163" s="2"/>
      <c r="D163" s="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1.25" customHeight="1">
      <c r="A164" s="2"/>
      <c r="B164" s="2"/>
      <c r="C164" s="2"/>
      <c r="D164" s="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1.25" customHeight="1">
      <c r="A165" s="2"/>
      <c r="B165" s="2"/>
      <c r="C165" s="2"/>
      <c r="D165" s="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1.25" customHeight="1">
      <c r="A166" s="2"/>
      <c r="B166" s="2"/>
      <c r="C166" s="2"/>
      <c r="D166" s="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1.25" customHeight="1">
      <c r="A167" s="2"/>
      <c r="B167" s="2"/>
      <c r="C167" s="2"/>
      <c r="D167" s="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1.25" customHeight="1">
      <c r="A168" s="2"/>
      <c r="B168" s="2"/>
      <c r="C168" s="2"/>
      <c r="D168" s="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1.25" customHeight="1">
      <c r="A169" s="2"/>
      <c r="B169" s="2"/>
      <c r="C169" s="2"/>
      <c r="D169" s="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1.25" customHeight="1">
      <c r="A170" s="2"/>
      <c r="B170" s="2"/>
      <c r="C170" s="2"/>
      <c r="D170" s="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1.25" customHeight="1">
      <c r="A171" s="2"/>
      <c r="B171" s="2"/>
      <c r="C171" s="2"/>
      <c r="D171" s="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1.25" customHeight="1">
      <c r="A172" s="2"/>
      <c r="B172" s="2"/>
      <c r="C172" s="2"/>
      <c r="D172" s="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1.25" customHeight="1">
      <c r="A173" s="2"/>
      <c r="B173" s="2"/>
      <c r="C173" s="2"/>
      <c r="D173" s="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1.25" customHeight="1">
      <c r="A174" s="2"/>
      <c r="B174" s="2"/>
      <c r="C174" s="2"/>
      <c r="D174" s="2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1.25" customHeight="1">
      <c r="A175" s="2"/>
      <c r="B175" s="2"/>
      <c r="C175" s="2"/>
      <c r="D175" s="2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1.25" customHeight="1">
      <c r="A176" s="2"/>
      <c r="B176" s="2"/>
      <c r="C176" s="2"/>
      <c r="D176" s="2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1.25" customHeight="1">
      <c r="A177" s="2"/>
      <c r="B177" s="2"/>
      <c r="C177" s="2"/>
      <c r="D177" s="2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1.25" customHeight="1">
      <c r="A178" s="2"/>
      <c r="B178" s="2"/>
      <c r="C178" s="2"/>
      <c r="D178" s="2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1.25" customHeight="1">
      <c r="A179" s="2"/>
      <c r="B179" s="2"/>
      <c r="C179" s="2"/>
      <c r="D179" s="2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1.25" customHeight="1">
      <c r="A180" s="2"/>
      <c r="B180" s="2"/>
      <c r="C180" s="2"/>
      <c r="D180" s="2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1.25" customHeight="1">
      <c r="A181" s="2"/>
      <c r="B181" s="2"/>
      <c r="C181" s="2"/>
      <c r="D181" s="2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1.25" customHeight="1">
      <c r="A182" s="2"/>
      <c r="B182" s="2"/>
      <c r="C182" s="2"/>
      <c r="D182" s="2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1.25" customHeight="1">
      <c r="A183" s="2"/>
      <c r="B183" s="2"/>
      <c r="C183" s="2"/>
      <c r="D183" s="2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1.25" customHeight="1">
      <c r="A184" s="2"/>
      <c r="B184" s="2"/>
      <c r="C184" s="2"/>
      <c r="D184" s="2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1.25" customHeight="1">
      <c r="A185" s="2"/>
      <c r="B185" s="2"/>
      <c r="C185" s="2"/>
      <c r="D185" s="2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1.25" customHeight="1">
      <c r="A186" s="2"/>
      <c r="B186" s="2"/>
      <c r="C186" s="2"/>
      <c r="D186" s="2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1.25" customHeight="1">
      <c r="A187" s="2"/>
      <c r="B187" s="2"/>
      <c r="C187" s="2"/>
      <c r="D187" s="2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1.25" customHeight="1">
      <c r="A188" s="2"/>
      <c r="B188" s="2"/>
      <c r="C188" s="2"/>
      <c r="D188" s="2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1.25" customHeight="1">
      <c r="A189" s="2"/>
      <c r="B189" s="2"/>
      <c r="C189" s="2"/>
      <c r="D189" s="2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1.25" customHeight="1">
      <c r="A190" s="2"/>
      <c r="B190" s="2"/>
      <c r="C190" s="2"/>
      <c r="D190" s="2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1.25" customHeight="1">
      <c r="A191" s="2"/>
      <c r="B191" s="2"/>
      <c r="C191" s="2"/>
      <c r="D191" s="2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1.25" customHeight="1">
      <c r="A192" s="2"/>
      <c r="B192" s="2"/>
      <c r="C192" s="2"/>
      <c r="D192" s="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1.25" customHeight="1">
      <c r="A193" s="2"/>
      <c r="B193" s="2"/>
      <c r="C193" s="2"/>
      <c r="D193" s="2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1.25" customHeight="1">
      <c r="A194" s="2"/>
      <c r="B194" s="2"/>
      <c r="C194" s="2"/>
      <c r="D194" s="2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1.25" customHeight="1">
      <c r="A195" s="2"/>
      <c r="B195" s="2"/>
      <c r="C195" s="2"/>
      <c r="D195" s="2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1.25" customHeight="1">
      <c r="A196" s="2"/>
      <c r="B196" s="2"/>
      <c r="C196" s="2"/>
      <c r="D196" s="2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1.25" customHeight="1">
      <c r="A197" s="2"/>
      <c r="B197" s="2"/>
      <c r="C197" s="2"/>
      <c r="D197" s="2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1.25" customHeight="1">
      <c r="A198" s="2"/>
      <c r="B198" s="2"/>
      <c r="C198" s="2"/>
      <c r="D198" s="2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1.25" customHeight="1">
      <c r="A199" s="2"/>
      <c r="B199" s="2"/>
      <c r="C199" s="2"/>
      <c r="D199" s="2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1.25" customHeight="1">
      <c r="A200" s="2"/>
      <c r="B200" s="2"/>
      <c r="C200" s="2"/>
      <c r="D200" s="2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1.25" customHeight="1">
      <c r="A201" s="2"/>
      <c r="B201" s="2"/>
      <c r="C201" s="2"/>
      <c r="D201" s="2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1.25" customHeight="1">
      <c r="A202" s="2"/>
      <c r="B202" s="2"/>
      <c r="C202" s="2"/>
      <c r="D202" s="2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1.25" customHeight="1">
      <c r="A203" s="2"/>
      <c r="B203" s="2"/>
      <c r="C203" s="2"/>
      <c r="D203" s="2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1.25" customHeight="1">
      <c r="A204" s="2"/>
      <c r="B204" s="2"/>
      <c r="C204" s="2"/>
      <c r="D204" s="2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1.25" customHeight="1">
      <c r="A205" s="2"/>
      <c r="B205" s="2"/>
      <c r="C205" s="2"/>
      <c r="D205" s="2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1.25" customHeight="1">
      <c r="A206" s="2"/>
      <c r="B206" s="2"/>
      <c r="C206" s="2"/>
      <c r="D206" s="2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1.25" customHeight="1">
      <c r="A207" s="2"/>
      <c r="B207" s="2"/>
      <c r="C207" s="2"/>
      <c r="D207" s="2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1.25" customHeight="1">
      <c r="A208" s="2"/>
      <c r="B208" s="2"/>
      <c r="C208" s="2"/>
      <c r="D208" s="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1.25" customHeight="1">
      <c r="A209" s="2"/>
      <c r="B209" s="2"/>
      <c r="C209" s="2"/>
      <c r="D209" s="2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1.25" customHeight="1">
      <c r="A210" s="2"/>
      <c r="B210" s="2"/>
      <c r="C210" s="2"/>
      <c r="D210" s="2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1.25" customHeight="1">
      <c r="A211" s="2"/>
      <c r="B211" s="2"/>
      <c r="C211" s="2"/>
      <c r="D211" s="2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1.25" customHeight="1">
      <c r="A212" s="2"/>
      <c r="B212" s="2"/>
      <c r="C212" s="2"/>
      <c r="D212" s="2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1.25" customHeight="1">
      <c r="A213" s="2"/>
      <c r="B213" s="2"/>
      <c r="C213" s="2"/>
      <c r="D213" s="2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1.25" customHeight="1">
      <c r="A214" s="2"/>
      <c r="B214" s="2"/>
      <c r="C214" s="2"/>
      <c r="D214" s="2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1.25" customHeight="1">
      <c r="A215" s="2"/>
      <c r="B215" s="2"/>
      <c r="C215" s="2"/>
      <c r="D215" s="2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1.25" customHeight="1">
      <c r="A216" s="2"/>
      <c r="B216" s="2"/>
      <c r="C216" s="2"/>
      <c r="D216" s="2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1.25" customHeight="1">
      <c r="A217" s="2"/>
      <c r="B217" s="2"/>
      <c r="C217" s="2"/>
      <c r="D217" s="2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1.25" customHeight="1">
      <c r="A218" s="2"/>
      <c r="B218" s="2"/>
      <c r="C218" s="2"/>
      <c r="D218" s="2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1.25" customHeight="1">
      <c r="A219" s="2"/>
      <c r="B219" s="2"/>
      <c r="C219" s="2"/>
      <c r="D219" s="2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1.25" customHeight="1">
      <c r="A220" s="2"/>
      <c r="B220" s="2"/>
      <c r="C220" s="2"/>
      <c r="D220" s="2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1.25" customHeight="1">
      <c r="A221" s="2"/>
      <c r="B221" s="2"/>
      <c r="C221" s="2"/>
      <c r="D221" s="2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1.25" customHeight="1">
      <c r="A222" s="2"/>
      <c r="B222" s="2"/>
      <c r="C222" s="2"/>
      <c r="D222" s="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1.25" customHeight="1">
      <c r="A223" s="2"/>
      <c r="B223" s="2"/>
      <c r="C223" s="2"/>
      <c r="D223" s="2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1.25" customHeight="1">
      <c r="A224" s="2"/>
      <c r="B224" s="2"/>
      <c r="C224" s="2"/>
      <c r="D224" s="2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1.25" customHeight="1">
      <c r="A225" s="2"/>
      <c r="B225" s="2"/>
      <c r="C225" s="2"/>
      <c r="D225" s="2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1.25" customHeight="1">
      <c r="A226" s="2"/>
      <c r="B226" s="2"/>
      <c r="C226" s="2"/>
      <c r="D226" s="2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1.25" customHeight="1">
      <c r="A227" s="2"/>
      <c r="B227" s="2"/>
      <c r="C227" s="2"/>
      <c r="D227" s="2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1.25" customHeight="1">
      <c r="A228" s="2"/>
      <c r="B228" s="2"/>
      <c r="C228" s="2"/>
      <c r="D228" s="2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1.25" customHeight="1">
      <c r="A229" s="2"/>
      <c r="B229" s="2"/>
      <c r="C229" s="2"/>
      <c r="D229" s="2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1.25" customHeight="1">
      <c r="A230" s="2"/>
      <c r="B230" s="2"/>
      <c r="C230" s="2"/>
      <c r="D230" s="2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1.25" customHeight="1">
      <c r="A231" s="2"/>
      <c r="B231" s="2"/>
      <c r="C231" s="2"/>
      <c r="D231" s="2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1.25" customHeight="1">
      <c r="A232" s="2"/>
      <c r="B232" s="2"/>
      <c r="C232" s="2"/>
      <c r="D232" s="2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1.25" customHeight="1">
      <c r="A233" s="2"/>
      <c r="B233" s="2"/>
      <c r="C233" s="2"/>
      <c r="D233" s="2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1.25" customHeight="1">
      <c r="A234" s="2"/>
      <c r="B234" s="2"/>
      <c r="C234" s="2"/>
      <c r="D234" s="2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1.25" customHeight="1">
      <c r="A235" s="2"/>
      <c r="B235" s="2"/>
      <c r="C235" s="2"/>
      <c r="D235" s="2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1.25" customHeight="1">
      <c r="A236" s="2"/>
      <c r="B236" s="2"/>
      <c r="C236" s="2"/>
      <c r="D236" s="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1.25" customHeight="1">
      <c r="A237" s="2"/>
      <c r="B237" s="2"/>
      <c r="C237" s="2"/>
      <c r="D237" s="2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1.25" customHeight="1">
      <c r="A238" s="2"/>
      <c r="B238" s="2"/>
      <c r="C238" s="2"/>
      <c r="D238" s="2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1.25" customHeight="1">
      <c r="A239" s="2"/>
      <c r="B239" s="2"/>
      <c r="C239" s="2"/>
      <c r="D239" s="2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1.25" customHeight="1">
      <c r="A240" s="2"/>
      <c r="B240" s="2"/>
      <c r="C240" s="2"/>
      <c r="D240" s="2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1.25" customHeight="1">
      <c r="A241" s="2"/>
      <c r="B241" s="2"/>
      <c r="C241" s="2"/>
      <c r="D241" s="2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1.25" customHeight="1">
      <c r="A242" s="2"/>
      <c r="B242" s="2"/>
      <c r="C242" s="2"/>
      <c r="D242" s="2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1.25" customHeight="1">
      <c r="A243" s="2"/>
      <c r="B243" s="2"/>
      <c r="C243" s="2"/>
      <c r="D243" s="2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1.25" customHeight="1">
      <c r="A244" s="2"/>
      <c r="B244" s="2"/>
      <c r="C244" s="2"/>
      <c r="D244" s="2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1.25" customHeight="1">
      <c r="A245" s="2"/>
      <c r="B245" s="2"/>
      <c r="C245" s="2"/>
      <c r="D245" s="2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1.25" customHeight="1">
      <c r="A246" s="2"/>
      <c r="B246" s="2"/>
      <c r="C246" s="2"/>
      <c r="D246" s="2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1.25" customHeight="1">
      <c r="A247" s="2"/>
      <c r="B247" s="2"/>
      <c r="C247" s="2"/>
      <c r="D247" s="2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1.25" customHeight="1">
      <c r="A248" s="2"/>
      <c r="B248" s="2"/>
      <c r="C248" s="2"/>
      <c r="D248" s="2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1.25" customHeight="1">
      <c r="A249" s="2"/>
      <c r="B249" s="2"/>
      <c r="C249" s="2"/>
      <c r="D249" s="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1.25" customHeight="1">
      <c r="A250" s="2"/>
      <c r="B250" s="2"/>
      <c r="C250" s="2"/>
      <c r="D250" s="2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1.25" customHeight="1">
      <c r="A251" s="2"/>
      <c r="B251" s="2"/>
      <c r="C251" s="2"/>
      <c r="D251" s="2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1.25" customHeight="1">
      <c r="A252" s="2"/>
      <c r="B252" s="2"/>
      <c r="C252" s="2"/>
      <c r="D252" s="2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1.25" customHeight="1">
      <c r="A253" s="2"/>
      <c r="B253" s="2"/>
      <c r="C253" s="2"/>
      <c r="D253" s="2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1.25" customHeight="1">
      <c r="A254" s="2"/>
      <c r="B254" s="2"/>
      <c r="C254" s="2"/>
      <c r="D254" s="2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1.25" customHeight="1">
      <c r="A255" s="2"/>
      <c r="B255" s="2"/>
      <c r="C255" s="2"/>
      <c r="D255" s="2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1.25" customHeight="1">
      <c r="A256" s="2"/>
      <c r="B256" s="2"/>
      <c r="C256" s="2"/>
      <c r="D256" s="2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1.25" customHeight="1">
      <c r="A257" s="2"/>
      <c r="B257" s="2"/>
      <c r="C257" s="2"/>
      <c r="D257" s="2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1.25" customHeight="1">
      <c r="A258" s="2"/>
      <c r="B258" s="2"/>
      <c r="C258" s="2"/>
      <c r="D258" s="2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1.25" customHeight="1">
      <c r="A259" s="2"/>
      <c r="B259" s="2"/>
      <c r="C259" s="2"/>
      <c r="D259" s="2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1.25" customHeight="1">
      <c r="A260" s="2"/>
      <c r="B260" s="2"/>
      <c r="C260" s="2"/>
      <c r="D260" s="2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1.25" customHeight="1">
      <c r="A261" s="2"/>
      <c r="B261" s="2"/>
      <c r="C261" s="2"/>
      <c r="D261" s="2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1.25" customHeight="1">
      <c r="A262" s="2"/>
      <c r="B262" s="2"/>
      <c r="C262" s="2"/>
      <c r="D262" s="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1.25" customHeight="1">
      <c r="A263" s="2"/>
      <c r="B263" s="2"/>
      <c r="C263" s="2"/>
      <c r="D263" s="2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1.25" customHeight="1">
      <c r="A264" s="2"/>
      <c r="B264" s="2"/>
      <c r="C264" s="2"/>
      <c r="D264" s="2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1.25" customHeight="1">
      <c r="A265" s="2"/>
      <c r="B265" s="2"/>
      <c r="C265" s="2"/>
      <c r="D265" s="2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1.25" customHeight="1">
      <c r="A266" s="2"/>
      <c r="B266" s="2"/>
      <c r="C266" s="2"/>
      <c r="D266" s="2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1.25" customHeight="1">
      <c r="A267" s="2"/>
      <c r="B267" s="2"/>
      <c r="C267" s="2"/>
      <c r="D267" s="2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1.25" customHeight="1">
      <c r="A268" s="2"/>
      <c r="B268" s="2"/>
      <c r="C268" s="2"/>
      <c r="D268" s="2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1.25" customHeight="1">
      <c r="A269" s="2"/>
      <c r="B269" s="2"/>
      <c r="C269" s="2"/>
      <c r="D269" s="2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1.25" customHeight="1">
      <c r="A270" s="2"/>
      <c r="B270" s="2"/>
      <c r="C270" s="2"/>
      <c r="D270" s="2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1.25" customHeight="1">
      <c r="A271" s="2"/>
      <c r="B271" s="2"/>
      <c r="C271" s="2"/>
      <c r="D271" s="2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1.25" customHeight="1">
      <c r="A272" s="2"/>
      <c r="B272" s="2"/>
      <c r="C272" s="2"/>
      <c r="D272" s="2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1.25" customHeight="1">
      <c r="A273" s="2"/>
      <c r="B273" s="2"/>
      <c r="C273" s="2"/>
      <c r="D273" s="2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1.25" customHeight="1">
      <c r="A274" s="2"/>
      <c r="B274" s="2"/>
      <c r="C274" s="2"/>
      <c r="D274" s="2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1.25" customHeight="1">
      <c r="A275" s="2"/>
      <c r="B275" s="2"/>
      <c r="C275" s="2"/>
      <c r="D275" s="2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1.25" customHeight="1">
      <c r="A276" s="2"/>
      <c r="B276" s="2"/>
      <c r="C276" s="2"/>
      <c r="D276" s="2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1.25" customHeight="1">
      <c r="A277" s="2"/>
      <c r="B277" s="2"/>
      <c r="C277" s="2"/>
      <c r="D277" s="2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1.25" customHeight="1">
      <c r="A278" s="2"/>
      <c r="B278" s="2"/>
      <c r="C278" s="2"/>
      <c r="D278" s="2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1.25" customHeight="1">
      <c r="A279" s="2"/>
      <c r="B279" s="2"/>
      <c r="C279" s="2"/>
      <c r="D279" s="2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1.25" customHeight="1">
      <c r="A280" s="2"/>
      <c r="B280" s="2"/>
      <c r="C280" s="2"/>
      <c r="D280" s="2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1.25" customHeight="1">
      <c r="A281" s="2"/>
      <c r="B281" s="2"/>
      <c r="C281" s="2"/>
      <c r="D281" s="2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1.25" customHeight="1">
      <c r="A282" s="2"/>
      <c r="B282" s="2"/>
      <c r="C282" s="2"/>
      <c r="D282" s="2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1.25" customHeight="1">
      <c r="A283" s="2"/>
      <c r="B283" s="2"/>
      <c r="C283" s="2"/>
      <c r="D283" s="2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1.25" customHeight="1">
      <c r="A284" s="2"/>
      <c r="B284" s="2"/>
      <c r="C284" s="2"/>
      <c r="D284" s="2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1.25" customHeight="1">
      <c r="A285" s="2"/>
      <c r="B285" s="2"/>
      <c r="C285" s="2"/>
      <c r="D285" s="2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1.25" customHeight="1">
      <c r="A286" s="2"/>
      <c r="B286" s="2"/>
      <c r="C286" s="2"/>
      <c r="D286" s="2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1.25" customHeight="1">
      <c r="A287" s="2"/>
      <c r="B287" s="2"/>
      <c r="C287" s="2"/>
      <c r="D287" s="2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1.25" customHeight="1">
      <c r="A288" s="2"/>
      <c r="B288" s="2"/>
      <c r="C288" s="2"/>
      <c r="D288" s="2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1.25" customHeight="1">
      <c r="A289" s="2"/>
      <c r="B289" s="2"/>
      <c r="C289" s="2"/>
      <c r="D289" s="2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1.25" customHeight="1">
      <c r="A290" s="2"/>
      <c r="B290" s="2"/>
      <c r="C290" s="2"/>
      <c r="D290" s="2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1.25" customHeight="1">
      <c r="A291" s="2"/>
      <c r="B291" s="2"/>
      <c r="C291" s="2"/>
      <c r="D291" s="2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1.25" customHeight="1">
      <c r="A292" s="2"/>
      <c r="B292" s="2"/>
      <c r="C292" s="2"/>
      <c r="D292" s="2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1.25" customHeight="1">
      <c r="A293" s="2"/>
      <c r="B293" s="2"/>
      <c r="C293" s="2"/>
      <c r="D293" s="2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1.25" customHeight="1">
      <c r="A294" s="2"/>
      <c r="B294" s="2"/>
      <c r="C294" s="2"/>
      <c r="D294" s="2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1.25" customHeight="1">
      <c r="A295" s="2"/>
      <c r="B295" s="2"/>
      <c r="C295" s="2"/>
      <c r="D295" s="2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1.25" customHeight="1">
      <c r="A296" s="2"/>
      <c r="B296" s="2"/>
      <c r="C296" s="2"/>
      <c r="D296" s="2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1.25" customHeight="1">
      <c r="A297" s="2"/>
      <c r="B297" s="2"/>
      <c r="C297" s="2"/>
      <c r="D297" s="2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1.25" customHeight="1">
      <c r="A298" s="2"/>
      <c r="B298" s="2"/>
      <c r="C298" s="2"/>
      <c r="D298" s="2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1.25" customHeight="1">
      <c r="A299" s="2"/>
      <c r="B299" s="2"/>
      <c r="C299" s="2"/>
      <c r="D299" s="2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1.25" customHeight="1">
      <c r="A300" s="2"/>
      <c r="B300" s="2"/>
      <c r="C300" s="2"/>
      <c r="D300" s="2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1.25" customHeight="1">
      <c r="A301" s="2"/>
      <c r="B301" s="2"/>
      <c r="C301" s="2"/>
      <c r="D301" s="2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1.25" customHeight="1">
      <c r="A302" s="2"/>
      <c r="B302" s="2"/>
      <c r="C302" s="2"/>
      <c r="D302" s="2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1.25" customHeight="1">
      <c r="A303" s="2"/>
      <c r="B303" s="2"/>
      <c r="C303" s="2"/>
      <c r="D303" s="2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1.25" customHeight="1">
      <c r="A304" s="2"/>
      <c r="B304" s="2"/>
      <c r="C304" s="2"/>
      <c r="D304" s="2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1.25" customHeight="1">
      <c r="A305" s="2"/>
      <c r="B305" s="2"/>
      <c r="C305" s="2"/>
      <c r="D305" s="2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1.25" customHeight="1">
      <c r="A306" s="2"/>
      <c r="B306" s="2"/>
      <c r="C306" s="2"/>
      <c r="D306" s="2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1.25" customHeight="1">
      <c r="A307" s="2"/>
      <c r="B307" s="2"/>
      <c r="C307" s="2"/>
      <c r="D307" s="2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1.25" customHeight="1">
      <c r="A308" s="2"/>
      <c r="B308" s="2"/>
      <c r="C308" s="2"/>
      <c r="D308" s="2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1.25" customHeight="1">
      <c r="A309" s="2"/>
      <c r="B309" s="2"/>
      <c r="C309" s="2"/>
      <c r="D309" s="2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1.25" customHeight="1">
      <c r="A310" s="2"/>
      <c r="B310" s="2"/>
      <c r="C310" s="2"/>
      <c r="D310" s="2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1.25" customHeight="1">
      <c r="A311" s="2"/>
      <c r="B311" s="2"/>
      <c r="C311" s="2"/>
      <c r="D311" s="2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1.25" customHeight="1">
      <c r="A312" s="2"/>
      <c r="B312" s="2"/>
      <c r="C312" s="2"/>
      <c r="D312" s="2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1.25" customHeight="1">
      <c r="A313" s="2"/>
      <c r="B313" s="2"/>
      <c r="C313" s="2"/>
      <c r="D313" s="2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1.25" customHeight="1">
      <c r="A314" s="2"/>
      <c r="B314" s="2"/>
      <c r="C314" s="2"/>
      <c r="D314" s="2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1.25" customHeight="1">
      <c r="A315" s="2"/>
      <c r="B315" s="2"/>
      <c r="C315" s="2"/>
      <c r="D315" s="2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1.25" customHeight="1">
      <c r="A316" s="2"/>
      <c r="B316" s="2"/>
      <c r="C316" s="2"/>
      <c r="D316" s="2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1.25" customHeight="1">
      <c r="A317" s="2"/>
      <c r="B317" s="2"/>
      <c r="C317" s="2"/>
      <c r="D317" s="2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1.25" customHeight="1">
      <c r="A318" s="2"/>
      <c r="B318" s="2"/>
      <c r="C318" s="2"/>
      <c r="D318" s="2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1.25" customHeight="1">
      <c r="A319" s="2"/>
      <c r="B319" s="2"/>
      <c r="C319" s="2"/>
      <c r="D319" s="2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1.25" customHeight="1">
      <c r="A320" s="2"/>
      <c r="B320" s="2"/>
      <c r="C320" s="2"/>
      <c r="D320" s="2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1.25" customHeight="1">
      <c r="A321" s="2"/>
      <c r="B321" s="2"/>
      <c r="C321" s="2"/>
      <c r="D321" s="2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1.25" customHeight="1">
      <c r="A322" s="2"/>
      <c r="B322" s="2"/>
      <c r="C322" s="2"/>
      <c r="D322" s="2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1.25" customHeight="1">
      <c r="A323" s="2"/>
      <c r="B323" s="2"/>
      <c r="C323" s="2"/>
      <c r="D323" s="2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1.25" customHeight="1">
      <c r="A324" s="2"/>
      <c r="B324" s="2"/>
      <c r="C324" s="2"/>
      <c r="D324" s="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1.25" customHeight="1">
      <c r="A325" s="2"/>
      <c r="B325" s="2"/>
      <c r="C325" s="2"/>
      <c r="D325" s="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1.25" customHeight="1">
      <c r="A326" s="2"/>
      <c r="B326" s="2"/>
      <c r="C326" s="2"/>
      <c r="D326" s="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1.25" customHeight="1">
      <c r="A327" s="2"/>
      <c r="B327" s="2"/>
      <c r="C327" s="2"/>
      <c r="D327" s="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1.25" customHeight="1">
      <c r="A328" s="2"/>
      <c r="B328" s="2"/>
      <c r="C328" s="2"/>
      <c r="D328" s="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1.25" customHeight="1">
      <c r="A329" s="2"/>
      <c r="B329" s="2"/>
      <c r="C329" s="2"/>
      <c r="D329" s="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1.25" customHeight="1">
      <c r="A330" s="2"/>
      <c r="B330" s="2"/>
      <c r="C330" s="2"/>
      <c r="D330" s="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1.25" customHeight="1">
      <c r="A331" s="2"/>
      <c r="B331" s="2"/>
      <c r="C331" s="2"/>
      <c r="D331" s="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1.25" customHeight="1">
      <c r="A332" s="2"/>
      <c r="B332" s="2"/>
      <c r="C332" s="2"/>
      <c r="D332" s="2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1.25" customHeight="1">
      <c r="A333" s="2"/>
      <c r="B333" s="2"/>
      <c r="C333" s="2"/>
      <c r="D333" s="2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1.25" customHeight="1">
      <c r="A334" s="2"/>
      <c r="B334" s="2"/>
      <c r="C334" s="2"/>
      <c r="D334" s="2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1.25" customHeight="1">
      <c r="A335" s="2"/>
      <c r="B335" s="2"/>
      <c r="C335" s="2"/>
      <c r="D335" s="2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1.25" customHeight="1">
      <c r="A336" s="2"/>
      <c r="B336" s="2"/>
      <c r="C336" s="2"/>
      <c r="D336" s="2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1.25" customHeight="1">
      <c r="A337" s="2"/>
      <c r="B337" s="2"/>
      <c r="C337" s="2"/>
      <c r="D337" s="2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1.25" customHeight="1">
      <c r="A338" s="2"/>
      <c r="B338" s="2"/>
      <c r="C338" s="2"/>
      <c r="D338" s="2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1.25" customHeight="1">
      <c r="A339" s="2"/>
      <c r="B339" s="2"/>
      <c r="C339" s="2"/>
      <c r="D339" s="2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1.25" customHeight="1">
      <c r="A340" s="2"/>
      <c r="B340" s="2"/>
      <c r="C340" s="2"/>
      <c r="D340" s="2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1.25" customHeight="1">
      <c r="A341" s="2"/>
      <c r="B341" s="2"/>
      <c r="C341" s="2"/>
      <c r="D341" s="2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1.25" customHeight="1">
      <c r="A342" s="2"/>
      <c r="B342" s="2"/>
      <c r="C342" s="2"/>
      <c r="D342" s="2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1.25" customHeight="1">
      <c r="A343" s="2"/>
      <c r="B343" s="2"/>
      <c r="C343" s="2"/>
      <c r="D343" s="2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1.25" customHeight="1">
      <c r="A344" s="2"/>
      <c r="B344" s="2"/>
      <c r="C344" s="2"/>
      <c r="D344" s="2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1.25" customHeight="1">
      <c r="A345" s="2"/>
      <c r="B345" s="2"/>
      <c r="C345" s="2"/>
      <c r="D345" s="2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1.25" customHeight="1">
      <c r="A346" s="2"/>
      <c r="B346" s="2"/>
      <c r="C346" s="2"/>
      <c r="D346" s="2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1.25" customHeight="1">
      <c r="A347" s="2"/>
      <c r="B347" s="2"/>
      <c r="C347" s="2"/>
      <c r="D347" s="2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1.25" customHeight="1">
      <c r="A348" s="2"/>
      <c r="B348" s="2"/>
      <c r="C348" s="2"/>
      <c r="D348" s="2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1.25" customHeight="1">
      <c r="A349" s="2"/>
      <c r="B349" s="2"/>
      <c r="C349" s="2"/>
      <c r="D349" s="2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1.25" customHeight="1">
      <c r="A350" s="2"/>
      <c r="B350" s="2"/>
      <c r="C350" s="2"/>
      <c r="D350" s="2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1.25" customHeight="1">
      <c r="A351" s="2"/>
      <c r="B351" s="2"/>
      <c r="C351" s="2"/>
      <c r="D351" s="2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1.25" customHeight="1">
      <c r="A352" s="2"/>
      <c r="B352" s="2"/>
      <c r="C352" s="2"/>
      <c r="D352" s="2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1.25" customHeight="1">
      <c r="A353" s="2"/>
      <c r="B353" s="2"/>
      <c r="C353" s="2"/>
      <c r="D353" s="2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1.25" customHeight="1">
      <c r="A354" s="2"/>
      <c r="B354" s="2"/>
      <c r="C354" s="2"/>
      <c r="D354" s="2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1.25" customHeight="1">
      <c r="A355" s="2"/>
      <c r="B355" s="2"/>
      <c r="C355" s="2"/>
      <c r="D355" s="2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1.25" customHeight="1">
      <c r="A356" s="2"/>
      <c r="B356" s="2"/>
      <c r="C356" s="2"/>
      <c r="D356" s="2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1.25" customHeight="1">
      <c r="A357" s="2"/>
      <c r="B357" s="2"/>
      <c r="C357" s="2"/>
      <c r="D357" s="2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1.25" customHeight="1">
      <c r="A358" s="2"/>
      <c r="B358" s="2"/>
      <c r="C358" s="2"/>
      <c r="D358" s="2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1.25" customHeight="1">
      <c r="A359" s="2"/>
      <c r="B359" s="2"/>
      <c r="C359" s="2"/>
      <c r="D359" s="2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1.25" customHeight="1">
      <c r="A360" s="2"/>
      <c r="B360" s="2"/>
      <c r="C360" s="2"/>
      <c r="D360" s="2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1.25" customHeight="1">
      <c r="A361" s="2"/>
      <c r="B361" s="2"/>
      <c r="C361" s="2"/>
      <c r="D361" s="2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1.25" customHeight="1">
      <c r="A362" s="2"/>
      <c r="B362" s="2"/>
      <c r="C362" s="2"/>
      <c r="D362" s="2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1.25" customHeight="1">
      <c r="A363" s="2"/>
      <c r="B363" s="2"/>
      <c r="C363" s="2"/>
      <c r="D363" s="2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1.25" customHeight="1">
      <c r="A364" s="2"/>
      <c r="B364" s="2"/>
      <c r="C364" s="2"/>
      <c r="D364" s="2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1.25" customHeight="1">
      <c r="A365" s="2"/>
      <c r="B365" s="2"/>
      <c r="C365" s="2"/>
      <c r="D365" s="2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1.25" customHeight="1">
      <c r="A366" s="2"/>
      <c r="B366" s="2"/>
      <c r="C366" s="2"/>
      <c r="D366" s="2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1.25" customHeight="1">
      <c r="A367" s="2"/>
      <c r="B367" s="2"/>
      <c r="C367" s="2"/>
      <c r="D367" s="2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1.25" customHeight="1">
      <c r="A368" s="2"/>
      <c r="B368" s="2"/>
      <c r="C368" s="2"/>
      <c r="D368" s="2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1.25" customHeight="1">
      <c r="A369" s="2"/>
      <c r="B369" s="2"/>
      <c r="C369" s="2"/>
      <c r="D369" s="2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1.25" customHeight="1">
      <c r="A370" s="2"/>
      <c r="B370" s="2"/>
      <c r="C370" s="2"/>
      <c r="D370" s="2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1.25" customHeight="1">
      <c r="A371" s="2"/>
      <c r="B371" s="2"/>
      <c r="C371" s="2"/>
      <c r="D371" s="2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1.25" customHeight="1">
      <c r="A372" s="2"/>
      <c r="B372" s="2"/>
      <c r="C372" s="2"/>
      <c r="D372" s="2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1.25" customHeight="1">
      <c r="A373" s="2"/>
      <c r="B373" s="2"/>
      <c r="C373" s="2"/>
      <c r="D373" s="2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1.25" customHeight="1">
      <c r="A374" s="2"/>
      <c r="B374" s="2"/>
      <c r="C374" s="2"/>
      <c r="D374" s="2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1.25" customHeight="1">
      <c r="A375" s="2"/>
      <c r="B375" s="2"/>
      <c r="C375" s="2"/>
      <c r="D375" s="2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1.25" customHeight="1">
      <c r="A376" s="2"/>
      <c r="B376" s="2"/>
      <c r="C376" s="2"/>
      <c r="D376" s="2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1.25" customHeight="1">
      <c r="A377" s="2"/>
      <c r="B377" s="2"/>
      <c r="C377" s="2"/>
      <c r="D377" s="2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1.25" customHeight="1">
      <c r="A378" s="2"/>
      <c r="B378" s="2"/>
      <c r="C378" s="2"/>
      <c r="D378" s="2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1.25" customHeight="1">
      <c r="A379" s="2"/>
      <c r="B379" s="2"/>
      <c r="C379" s="2"/>
      <c r="D379" s="2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1.25" customHeight="1">
      <c r="A380" s="2"/>
      <c r="B380" s="2"/>
      <c r="C380" s="2"/>
      <c r="D380" s="2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1.25" customHeight="1">
      <c r="A381" s="2"/>
      <c r="B381" s="2"/>
      <c r="C381" s="2"/>
      <c r="D381" s="2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1.25" customHeight="1">
      <c r="A382" s="2"/>
      <c r="B382" s="2"/>
      <c r="C382" s="2"/>
      <c r="D382" s="2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1.25" customHeight="1">
      <c r="A383" s="2"/>
      <c r="B383" s="2"/>
      <c r="C383" s="2"/>
      <c r="D383" s="2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1.25" customHeight="1">
      <c r="A384" s="2"/>
      <c r="B384" s="2"/>
      <c r="C384" s="2"/>
      <c r="D384" s="2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1.25" customHeight="1">
      <c r="A385" s="2"/>
      <c r="B385" s="2"/>
      <c r="C385" s="2"/>
      <c r="D385" s="2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1.25" customHeight="1">
      <c r="A386" s="2"/>
      <c r="B386" s="2"/>
      <c r="C386" s="2"/>
      <c r="D386" s="2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1.25" customHeight="1">
      <c r="A387" s="2"/>
      <c r="B387" s="2"/>
      <c r="C387" s="2"/>
      <c r="D387" s="2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1.25" customHeight="1">
      <c r="A388" s="2"/>
      <c r="B388" s="2"/>
      <c r="C388" s="2"/>
      <c r="D388" s="2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1.25" customHeight="1">
      <c r="A389" s="2"/>
      <c r="B389" s="2"/>
      <c r="C389" s="2"/>
      <c r="D389" s="2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1.25" customHeight="1">
      <c r="A390" s="2"/>
      <c r="B390" s="2"/>
      <c r="C390" s="2"/>
      <c r="D390" s="2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1.25" customHeight="1">
      <c r="A391" s="2"/>
      <c r="B391" s="2"/>
      <c r="C391" s="2"/>
      <c r="D391" s="2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1.25" customHeight="1">
      <c r="A392" s="2"/>
      <c r="B392" s="2"/>
      <c r="C392" s="2"/>
      <c r="D392" s="2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1.25" customHeight="1">
      <c r="A393" s="2"/>
      <c r="B393" s="2"/>
      <c r="C393" s="2"/>
      <c r="D393" s="2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1.25" customHeight="1">
      <c r="A394" s="2"/>
      <c r="B394" s="2"/>
      <c r="C394" s="2"/>
      <c r="D394" s="2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1.25" customHeight="1">
      <c r="A395" s="2"/>
      <c r="B395" s="2"/>
      <c r="C395" s="2"/>
      <c r="D395" s="2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1.25" customHeight="1">
      <c r="A396" s="2"/>
      <c r="B396" s="2"/>
      <c r="C396" s="2"/>
      <c r="D396" s="2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1.25" customHeight="1">
      <c r="A397" s="2"/>
      <c r="B397" s="2"/>
      <c r="C397" s="2"/>
      <c r="D397" s="2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1.25" customHeight="1">
      <c r="A398" s="2"/>
      <c r="B398" s="2"/>
      <c r="C398" s="2"/>
      <c r="D398" s="2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1.25" customHeight="1">
      <c r="A399" s="2"/>
      <c r="B399" s="2"/>
      <c r="C399" s="2"/>
      <c r="D399" s="2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1.25" customHeight="1">
      <c r="A400" s="2"/>
      <c r="B400" s="2"/>
      <c r="C400" s="2"/>
      <c r="D400" s="2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1.25" customHeight="1">
      <c r="A401" s="2"/>
      <c r="B401" s="2"/>
      <c r="C401" s="2"/>
      <c r="D401" s="2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1.25" customHeight="1">
      <c r="A402" s="2"/>
      <c r="B402" s="2"/>
      <c r="C402" s="2"/>
      <c r="D402" s="2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1.25" customHeight="1">
      <c r="A403" s="2"/>
      <c r="B403" s="2"/>
      <c r="C403" s="2"/>
      <c r="D403" s="2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1.25" customHeight="1">
      <c r="A404" s="2"/>
      <c r="B404" s="2"/>
      <c r="C404" s="2"/>
      <c r="D404" s="2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1.25" customHeight="1">
      <c r="A405" s="2"/>
      <c r="B405" s="2"/>
      <c r="C405" s="2"/>
      <c r="D405" s="2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1.25" customHeight="1">
      <c r="A406" s="2"/>
      <c r="B406" s="2"/>
      <c r="C406" s="2"/>
      <c r="D406" s="2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1.25" customHeight="1">
      <c r="A407" s="2"/>
      <c r="B407" s="2"/>
      <c r="C407" s="2"/>
      <c r="D407" s="2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1.25" customHeight="1">
      <c r="A408" s="2"/>
      <c r="B408" s="2"/>
      <c r="C408" s="2"/>
      <c r="D408" s="2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1.25" customHeight="1">
      <c r="A409" s="2"/>
      <c r="B409" s="2"/>
      <c r="C409" s="2"/>
      <c r="D409" s="2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1.25" customHeight="1">
      <c r="A410" s="2"/>
      <c r="B410" s="2"/>
      <c r="C410" s="2"/>
      <c r="D410" s="2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1.25" customHeight="1">
      <c r="A411" s="2"/>
      <c r="B411" s="2"/>
      <c r="C411" s="2"/>
      <c r="D411" s="2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1.25" customHeight="1">
      <c r="A412" s="2"/>
      <c r="B412" s="2"/>
      <c r="C412" s="2"/>
      <c r="D412" s="2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1.25" customHeight="1">
      <c r="A413" s="2"/>
      <c r="B413" s="2"/>
      <c r="C413" s="2"/>
      <c r="D413" s="2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1.25" customHeight="1">
      <c r="A414" s="2"/>
      <c r="B414" s="2"/>
      <c r="C414" s="2"/>
      <c r="D414" s="2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1.25" customHeight="1">
      <c r="A415" s="2"/>
      <c r="B415" s="2"/>
      <c r="C415" s="2"/>
      <c r="D415" s="2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1.25" customHeight="1">
      <c r="A416" s="2"/>
      <c r="B416" s="2"/>
      <c r="C416" s="2"/>
      <c r="D416" s="2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1.25" customHeight="1">
      <c r="A417" s="2"/>
      <c r="B417" s="2"/>
      <c r="C417" s="2"/>
      <c r="D417" s="2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1.25" customHeight="1">
      <c r="A418" s="2"/>
      <c r="B418" s="2"/>
      <c r="C418" s="2"/>
      <c r="D418" s="2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1.25" customHeight="1">
      <c r="A419" s="2"/>
      <c r="B419" s="2"/>
      <c r="C419" s="2"/>
      <c r="D419" s="2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1.25" customHeight="1">
      <c r="A420" s="2"/>
      <c r="B420" s="2"/>
      <c r="C420" s="2"/>
      <c r="D420" s="2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1.25" customHeight="1">
      <c r="A421" s="2"/>
      <c r="B421" s="2"/>
      <c r="C421" s="2"/>
      <c r="D421" s="2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1.25" customHeight="1">
      <c r="A422" s="2"/>
      <c r="B422" s="2"/>
      <c r="C422" s="2"/>
      <c r="D422" s="2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1.25" customHeight="1">
      <c r="A423" s="2"/>
      <c r="B423" s="2"/>
      <c r="C423" s="2"/>
      <c r="D423" s="2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1.25" customHeight="1">
      <c r="A424" s="2"/>
      <c r="B424" s="2"/>
      <c r="C424" s="2"/>
      <c r="D424" s="2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1.25" customHeight="1">
      <c r="A425" s="2"/>
      <c r="B425" s="2"/>
      <c r="C425" s="2"/>
      <c r="D425" s="2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1.25" customHeight="1">
      <c r="A426" s="2"/>
      <c r="B426" s="2"/>
      <c r="C426" s="2"/>
      <c r="D426" s="2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1.25" customHeight="1">
      <c r="A427" s="2"/>
      <c r="B427" s="2"/>
      <c r="C427" s="2"/>
      <c r="D427" s="2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1.25" customHeight="1">
      <c r="A428" s="2"/>
      <c r="B428" s="2"/>
      <c r="C428" s="2"/>
      <c r="D428" s="2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1.25" customHeight="1">
      <c r="A429" s="2"/>
      <c r="B429" s="2"/>
      <c r="C429" s="2"/>
      <c r="D429" s="2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1.25" customHeight="1">
      <c r="A430" s="2"/>
      <c r="B430" s="2"/>
      <c r="C430" s="2"/>
      <c r="D430" s="2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1.25" customHeight="1">
      <c r="A431" s="2"/>
      <c r="B431" s="2"/>
      <c r="C431" s="2"/>
      <c r="D431" s="2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1.25" customHeight="1">
      <c r="A432" s="2"/>
      <c r="B432" s="2"/>
      <c r="C432" s="2"/>
      <c r="D432" s="2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1.25" customHeight="1">
      <c r="A433" s="2"/>
      <c r="B433" s="2"/>
      <c r="C433" s="2"/>
      <c r="D433" s="2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1.25" customHeight="1">
      <c r="A434" s="2"/>
      <c r="B434" s="2"/>
      <c r="C434" s="2"/>
      <c r="D434" s="2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1.25" customHeight="1">
      <c r="A435" s="2"/>
      <c r="B435" s="2"/>
      <c r="C435" s="2"/>
      <c r="D435" s="2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1.25" customHeight="1">
      <c r="A436" s="2"/>
      <c r="B436" s="2"/>
      <c r="C436" s="2"/>
      <c r="D436" s="2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1.25" customHeight="1">
      <c r="A437" s="2"/>
      <c r="B437" s="2"/>
      <c r="C437" s="2"/>
      <c r="D437" s="2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1.25" customHeight="1">
      <c r="A438" s="2"/>
      <c r="B438" s="2"/>
      <c r="C438" s="2"/>
      <c r="D438" s="2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1.25" customHeight="1">
      <c r="A439" s="2"/>
      <c r="B439" s="2"/>
      <c r="C439" s="2"/>
      <c r="D439" s="2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1.25" customHeight="1">
      <c r="A440" s="2"/>
      <c r="B440" s="2"/>
      <c r="C440" s="2"/>
      <c r="D440" s="2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1.25" customHeight="1">
      <c r="A441" s="2"/>
      <c r="B441" s="2"/>
      <c r="C441" s="2"/>
      <c r="D441" s="2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1.25" customHeight="1">
      <c r="A442" s="2"/>
      <c r="B442" s="2"/>
      <c r="C442" s="2"/>
      <c r="D442" s="2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1.25" customHeight="1">
      <c r="A443" s="2"/>
      <c r="B443" s="2"/>
      <c r="C443" s="2"/>
      <c r="D443" s="2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1.25" customHeight="1">
      <c r="A444" s="2"/>
      <c r="B444" s="2"/>
      <c r="C444" s="2"/>
      <c r="D444" s="2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1.25" customHeight="1">
      <c r="A445" s="2"/>
      <c r="B445" s="2"/>
      <c r="C445" s="2"/>
      <c r="D445" s="2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1.25" customHeight="1">
      <c r="A446" s="2"/>
      <c r="B446" s="2"/>
      <c r="C446" s="2"/>
      <c r="D446" s="2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1.25" customHeight="1">
      <c r="A447" s="2"/>
      <c r="B447" s="2"/>
      <c r="C447" s="2"/>
      <c r="D447" s="2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1.25" customHeight="1">
      <c r="A448" s="2"/>
      <c r="B448" s="2"/>
      <c r="C448" s="2"/>
      <c r="D448" s="2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1.25" customHeight="1">
      <c r="A449" s="2"/>
      <c r="B449" s="2"/>
      <c r="C449" s="2"/>
      <c r="D449" s="2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1.25" customHeight="1">
      <c r="A450" s="2"/>
      <c r="B450" s="2"/>
      <c r="C450" s="2"/>
      <c r="D450" s="2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1.25" customHeight="1">
      <c r="A451" s="2"/>
      <c r="B451" s="2"/>
      <c r="C451" s="2"/>
      <c r="D451" s="2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1.25" customHeight="1">
      <c r="A452" s="2"/>
      <c r="B452" s="2"/>
      <c r="C452" s="2"/>
      <c r="D452" s="2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1.25" customHeight="1">
      <c r="A453" s="2"/>
      <c r="B453" s="2"/>
      <c r="C453" s="2"/>
      <c r="D453" s="2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1.25" customHeight="1">
      <c r="A454" s="2"/>
      <c r="B454" s="2"/>
      <c r="C454" s="2"/>
      <c r="D454" s="2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1.25" customHeight="1">
      <c r="A455" s="2"/>
      <c r="B455" s="2"/>
      <c r="C455" s="2"/>
      <c r="D455" s="2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1.25" customHeight="1">
      <c r="A456" s="2"/>
      <c r="B456" s="2"/>
      <c r="C456" s="2"/>
      <c r="D456" s="2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1.25" customHeight="1">
      <c r="A457" s="2"/>
      <c r="B457" s="2"/>
      <c r="C457" s="2"/>
      <c r="D457" s="2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1.25" customHeight="1">
      <c r="A458" s="2"/>
      <c r="B458" s="2"/>
      <c r="C458" s="2"/>
      <c r="D458" s="2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1.25" customHeight="1">
      <c r="A459" s="2"/>
      <c r="B459" s="2"/>
      <c r="C459" s="2"/>
      <c r="D459" s="2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1.25" customHeight="1">
      <c r="A460" s="2"/>
      <c r="B460" s="2"/>
      <c r="C460" s="2"/>
      <c r="D460" s="2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1.25" customHeight="1">
      <c r="A461" s="2"/>
      <c r="B461" s="2"/>
      <c r="C461" s="2"/>
      <c r="D461" s="2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1.25" customHeight="1">
      <c r="A462" s="2"/>
      <c r="B462" s="2"/>
      <c r="C462" s="2"/>
      <c r="D462" s="2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1.25" customHeight="1">
      <c r="A463" s="2"/>
      <c r="B463" s="2"/>
      <c r="C463" s="2"/>
      <c r="D463" s="2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1.25" customHeight="1">
      <c r="A464" s="2"/>
      <c r="B464" s="2"/>
      <c r="C464" s="2"/>
      <c r="D464" s="2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1.25" customHeight="1">
      <c r="A465" s="2"/>
      <c r="B465" s="2"/>
      <c r="C465" s="2"/>
      <c r="D465" s="2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1.25" customHeight="1">
      <c r="A466" s="2"/>
      <c r="B466" s="2"/>
      <c r="C466" s="2"/>
      <c r="D466" s="2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1.25" customHeight="1">
      <c r="A467" s="2"/>
      <c r="B467" s="2"/>
      <c r="C467" s="2"/>
      <c r="D467" s="2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1.25" customHeight="1">
      <c r="A468" s="2"/>
      <c r="B468" s="2"/>
      <c r="C468" s="2"/>
      <c r="D468" s="2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1.25" customHeight="1">
      <c r="A469" s="2"/>
      <c r="B469" s="2"/>
      <c r="C469" s="2"/>
      <c r="D469" s="2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1.25" customHeight="1">
      <c r="A470" s="2"/>
      <c r="B470" s="2"/>
      <c r="C470" s="2"/>
      <c r="D470" s="2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1.25" customHeight="1">
      <c r="A471" s="2"/>
      <c r="B471" s="2"/>
      <c r="C471" s="2"/>
      <c r="D471" s="2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1.25" customHeight="1">
      <c r="A472" s="2"/>
      <c r="B472" s="2"/>
      <c r="C472" s="2"/>
      <c r="D472" s="2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1.25" customHeight="1">
      <c r="A473" s="2"/>
      <c r="B473" s="2"/>
      <c r="C473" s="2"/>
      <c r="D473" s="2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1.25" customHeight="1">
      <c r="A474" s="2"/>
      <c r="B474" s="2"/>
      <c r="C474" s="2"/>
      <c r="D474" s="2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1.25" customHeight="1">
      <c r="A475" s="2"/>
      <c r="B475" s="2"/>
      <c r="C475" s="2"/>
      <c r="D475" s="2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1.25" customHeight="1">
      <c r="A476" s="2"/>
      <c r="B476" s="2"/>
      <c r="C476" s="2"/>
      <c r="D476" s="2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1.25" customHeight="1">
      <c r="A477" s="2"/>
      <c r="B477" s="2"/>
      <c r="C477" s="2"/>
      <c r="D477" s="2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1.25" customHeight="1">
      <c r="A478" s="2"/>
      <c r="B478" s="2"/>
      <c r="C478" s="2"/>
      <c r="D478" s="2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1.25" customHeight="1">
      <c r="A479" s="2"/>
      <c r="B479" s="2"/>
      <c r="C479" s="2"/>
      <c r="D479" s="2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1.25" customHeight="1">
      <c r="A480" s="2"/>
      <c r="B480" s="2"/>
      <c r="C480" s="2"/>
      <c r="D480" s="2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1.25" customHeight="1">
      <c r="A481" s="2"/>
      <c r="B481" s="2"/>
      <c r="C481" s="2"/>
      <c r="D481" s="2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1.25" customHeight="1">
      <c r="A482" s="2"/>
      <c r="B482" s="2"/>
      <c r="C482" s="2"/>
      <c r="D482" s="2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1.25" customHeight="1">
      <c r="A483" s="2"/>
      <c r="B483" s="2"/>
      <c r="C483" s="2"/>
      <c r="D483" s="2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1.25" customHeight="1">
      <c r="A484" s="2"/>
      <c r="B484" s="2"/>
      <c r="C484" s="2"/>
      <c r="D484" s="2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1.25" customHeight="1">
      <c r="A485" s="2"/>
      <c r="B485" s="2"/>
      <c r="C485" s="2"/>
      <c r="D485" s="2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1.25" customHeight="1">
      <c r="A486" s="2"/>
      <c r="B486" s="2"/>
      <c r="C486" s="2"/>
      <c r="D486" s="2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1.25" customHeight="1">
      <c r="A487" s="2"/>
      <c r="B487" s="2"/>
      <c r="C487" s="2"/>
      <c r="D487" s="2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1.25" customHeight="1">
      <c r="A488" s="2"/>
      <c r="B488" s="2"/>
      <c r="C488" s="2"/>
      <c r="D488" s="2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1.25" customHeight="1">
      <c r="A489" s="2"/>
      <c r="B489" s="2"/>
      <c r="C489" s="2"/>
      <c r="D489" s="2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1.25" customHeight="1">
      <c r="A490" s="2"/>
      <c r="B490" s="2"/>
      <c r="C490" s="2"/>
      <c r="D490" s="2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1.25" customHeight="1">
      <c r="A491" s="2"/>
      <c r="B491" s="2"/>
      <c r="C491" s="2"/>
      <c r="D491" s="2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1.25" customHeight="1">
      <c r="A492" s="2"/>
      <c r="B492" s="2"/>
      <c r="C492" s="2"/>
      <c r="D492" s="2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1.25" customHeight="1">
      <c r="A493" s="2"/>
      <c r="B493" s="2"/>
      <c r="C493" s="2"/>
      <c r="D493" s="2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1.25" customHeight="1">
      <c r="A494" s="2"/>
      <c r="B494" s="2"/>
      <c r="C494" s="2"/>
      <c r="D494" s="2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1.25" customHeight="1">
      <c r="A495" s="2"/>
      <c r="B495" s="2"/>
      <c r="C495" s="2"/>
      <c r="D495" s="2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1.25" customHeight="1">
      <c r="A496" s="2"/>
      <c r="B496" s="2"/>
      <c r="C496" s="2"/>
      <c r="D496" s="2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1.25" customHeight="1">
      <c r="A497" s="2"/>
      <c r="B497" s="2"/>
      <c r="C497" s="2"/>
      <c r="D497" s="2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1.25" customHeight="1">
      <c r="A498" s="2"/>
      <c r="B498" s="2"/>
      <c r="C498" s="2"/>
      <c r="D498" s="2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1.25" customHeight="1">
      <c r="A499" s="2"/>
      <c r="B499" s="2"/>
      <c r="C499" s="2"/>
      <c r="D499" s="2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1.25" customHeight="1">
      <c r="A500" s="2"/>
      <c r="B500" s="2"/>
      <c r="C500" s="2"/>
      <c r="D500" s="2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1.25" customHeight="1">
      <c r="A501" s="2"/>
      <c r="B501" s="2"/>
      <c r="C501" s="2"/>
      <c r="D501" s="2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1.25" customHeight="1">
      <c r="A502" s="2"/>
      <c r="B502" s="2"/>
      <c r="C502" s="2"/>
      <c r="D502" s="2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1.25" customHeight="1">
      <c r="A503" s="2"/>
      <c r="B503" s="2"/>
      <c r="C503" s="2"/>
      <c r="D503" s="2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1.25" customHeight="1">
      <c r="A504" s="2"/>
      <c r="B504" s="2"/>
      <c r="C504" s="2"/>
      <c r="D504" s="2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1.25" customHeight="1">
      <c r="A505" s="2"/>
      <c r="B505" s="2"/>
      <c r="C505" s="2"/>
      <c r="D505" s="2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1.25" customHeight="1">
      <c r="A506" s="2"/>
      <c r="B506" s="2"/>
      <c r="C506" s="2"/>
      <c r="D506" s="2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1.25" customHeight="1">
      <c r="A507" s="2"/>
      <c r="B507" s="2"/>
      <c r="C507" s="2"/>
      <c r="D507" s="2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1.25" customHeight="1">
      <c r="A508" s="2"/>
      <c r="B508" s="2"/>
      <c r="C508" s="2"/>
      <c r="D508" s="2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1.25" customHeight="1">
      <c r="A509" s="2"/>
      <c r="B509" s="2"/>
      <c r="C509" s="2"/>
      <c r="D509" s="2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1.25" customHeight="1">
      <c r="A510" s="2"/>
      <c r="B510" s="2"/>
      <c r="C510" s="2"/>
      <c r="D510" s="2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1.25" customHeight="1">
      <c r="A511" s="2"/>
      <c r="B511" s="2"/>
      <c r="C511" s="2"/>
      <c r="D511" s="2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1.25" customHeight="1">
      <c r="A512" s="2"/>
      <c r="B512" s="2"/>
      <c r="C512" s="2"/>
      <c r="D512" s="2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1.25" customHeight="1">
      <c r="A513" s="2"/>
      <c r="B513" s="2"/>
      <c r="C513" s="2"/>
      <c r="D513" s="2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1.25" customHeight="1">
      <c r="A514" s="2"/>
      <c r="B514" s="2"/>
      <c r="C514" s="2"/>
      <c r="D514" s="2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1.25" customHeight="1">
      <c r="A515" s="2"/>
      <c r="B515" s="2"/>
      <c r="C515" s="2"/>
      <c r="D515" s="2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1.25" customHeight="1">
      <c r="A516" s="2"/>
      <c r="B516" s="2"/>
      <c r="C516" s="2"/>
      <c r="D516" s="2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1.25" customHeight="1">
      <c r="A517" s="2"/>
      <c r="B517" s="2"/>
      <c r="C517" s="2"/>
      <c r="D517" s="2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1.25" customHeight="1">
      <c r="A518" s="2"/>
      <c r="B518" s="2"/>
      <c r="C518" s="2"/>
      <c r="D518" s="2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1.25" customHeight="1">
      <c r="A519" s="2"/>
      <c r="B519" s="2"/>
      <c r="C519" s="2"/>
      <c r="D519" s="2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1.25" customHeight="1">
      <c r="A520" s="2"/>
      <c r="B520" s="2"/>
      <c r="C520" s="2"/>
      <c r="D520" s="2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1.25" customHeight="1">
      <c r="A521" s="2"/>
      <c r="B521" s="2"/>
      <c r="C521" s="2"/>
      <c r="D521" s="2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1.25" customHeight="1">
      <c r="A522" s="2"/>
      <c r="B522" s="2"/>
      <c r="C522" s="2"/>
      <c r="D522" s="2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1.25" customHeight="1">
      <c r="A523" s="2"/>
      <c r="B523" s="2"/>
      <c r="C523" s="2"/>
      <c r="D523" s="2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1.25" customHeight="1">
      <c r="A524" s="2"/>
      <c r="B524" s="2"/>
      <c r="C524" s="2"/>
      <c r="D524" s="2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1.25" customHeight="1">
      <c r="A525" s="2"/>
      <c r="B525" s="2"/>
      <c r="C525" s="2"/>
      <c r="D525" s="2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1.25" customHeight="1">
      <c r="A526" s="2"/>
      <c r="B526" s="2"/>
      <c r="C526" s="2"/>
      <c r="D526" s="2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1.25" customHeight="1">
      <c r="A527" s="2"/>
      <c r="B527" s="2"/>
      <c r="C527" s="2"/>
      <c r="D527" s="2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1.25" customHeight="1">
      <c r="A528" s="2"/>
      <c r="B528" s="2"/>
      <c r="C528" s="2"/>
      <c r="D528" s="2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1.25" customHeight="1">
      <c r="A529" s="2"/>
      <c r="B529" s="2"/>
      <c r="C529" s="2"/>
      <c r="D529" s="2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1.25" customHeight="1">
      <c r="A530" s="2"/>
      <c r="B530" s="2"/>
      <c r="C530" s="2"/>
      <c r="D530" s="2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1.25" customHeight="1">
      <c r="A531" s="2"/>
      <c r="B531" s="2"/>
      <c r="C531" s="2"/>
      <c r="D531" s="2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1.25" customHeight="1">
      <c r="A532" s="2"/>
      <c r="B532" s="2"/>
      <c r="C532" s="2"/>
      <c r="D532" s="2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1.25" customHeight="1">
      <c r="A533" s="2"/>
      <c r="B533" s="2"/>
      <c r="C533" s="2"/>
      <c r="D533" s="2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1.25" customHeight="1">
      <c r="A534" s="2"/>
      <c r="B534" s="2"/>
      <c r="C534" s="2"/>
      <c r="D534" s="2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1.25" customHeight="1">
      <c r="A535" s="2"/>
      <c r="B535" s="2"/>
      <c r="C535" s="2"/>
      <c r="D535" s="2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1.25" customHeight="1">
      <c r="A536" s="2"/>
      <c r="B536" s="2"/>
      <c r="C536" s="2"/>
      <c r="D536" s="2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1.25" customHeight="1">
      <c r="A537" s="2"/>
      <c r="B537" s="2"/>
      <c r="C537" s="2"/>
      <c r="D537" s="2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1.25" customHeight="1">
      <c r="A538" s="2"/>
      <c r="B538" s="2"/>
      <c r="C538" s="2"/>
      <c r="D538" s="2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1.25" customHeight="1">
      <c r="A539" s="2"/>
      <c r="B539" s="2"/>
      <c r="C539" s="2"/>
      <c r="D539" s="2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1.25" customHeight="1">
      <c r="A540" s="2"/>
      <c r="B540" s="2"/>
      <c r="C540" s="2"/>
      <c r="D540" s="2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1.25" customHeight="1">
      <c r="A541" s="2"/>
      <c r="B541" s="2"/>
      <c r="C541" s="2"/>
      <c r="D541" s="2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1.25" customHeight="1">
      <c r="A542" s="2"/>
      <c r="B542" s="2"/>
      <c r="C542" s="2"/>
      <c r="D542" s="2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1.25" customHeight="1">
      <c r="A543" s="2"/>
      <c r="B543" s="2"/>
      <c r="C543" s="2"/>
      <c r="D543" s="2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1.25" customHeight="1">
      <c r="A544" s="2"/>
      <c r="B544" s="2"/>
      <c r="C544" s="2"/>
      <c r="D544" s="2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1.25" customHeight="1">
      <c r="A545" s="2"/>
      <c r="B545" s="2"/>
      <c r="C545" s="2"/>
      <c r="D545" s="2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1.25" customHeight="1">
      <c r="A546" s="2"/>
      <c r="B546" s="2"/>
      <c r="C546" s="2"/>
      <c r="D546" s="2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1.25" customHeight="1">
      <c r="A547" s="2"/>
      <c r="B547" s="2"/>
      <c r="C547" s="2"/>
      <c r="D547" s="2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1.25" customHeight="1">
      <c r="A548" s="2"/>
      <c r="B548" s="2"/>
      <c r="C548" s="2"/>
      <c r="D548" s="2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1.25" customHeight="1">
      <c r="A549" s="2"/>
      <c r="B549" s="2"/>
      <c r="C549" s="2"/>
      <c r="D549" s="2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1.25" customHeight="1">
      <c r="A550" s="2"/>
      <c r="B550" s="2"/>
      <c r="C550" s="2"/>
      <c r="D550" s="2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1.25" customHeight="1">
      <c r="A551" s="2"/>
      <c r="B551" s="2"/>
      <c r="C551" s="2"/>
      <c r="D551" s="2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1.25" customHeight="1">
      <c r="A552" s="2"/>
      <c r="B552" s="2"/>
      <c r="C552" s="2"/>
      <c r="D552" s="2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1.25" customHeight="1">
      <c r="A553" s="2"/>
      <c r="B553" s="2"/>
      <c r="C553" s="2"/>
      <c r="D553" s="2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1.25" customHeight="1">
      <c r="A554" s="2"/>
      <c r="B554" s="2"/>
      <c r="C554" s="2"/>
      <c r="D554" s="2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1.25" customHeight="1">
      <c r="A555" s="2"/>
      <c r="B555" s="2"/>
      <c r="C555" s="2"/>
      <c r="D555" s="2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1.25" customHeight="1">
      <c r="A556" s="2"/>
      <c r="B556" s="2"/>
      <c r="C556" s="2"/>
      <c r="D556" s="2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1.25" customHeight="1">
      <c r="A557" s="2"/>
      <c r="B557" s="2"/>
      <c r="C557" s="2"/>
      <c r="D557" s="2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1.25" customHeight="1">
      <c r="A558" s="2"/>
      <c r="B558" s="2"/>
      <c r="C558" s="2"/>
      <c r="D558" s="2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1.25" customHeight="1">
      <c r="A559" s="2"/>
      <c r="B559" s="2"/>
      <c r="C559" s="2"/>
      <c r="D559" s="2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1.25" customHeight="1">
      <c r="A560" s="2"/>
      <c r="B560" s="2"/>
      <c r="C560" s="2"/>
      <c r="D560" s="2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1.25" customHeight="1">
      <c r="A561" s="2"/>
      <c r="B561" s="2"/>
      <c r="C561" s="2"/>
      <c r="D561" s="2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1.25" customHeight="1">
      <c r="A562" s="2"/>
      <c r="B562" s="2"/>
      <c r="C562" s="2"/>
      <c r="D562" s="2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1.25" customHeight="1">
      <c r="A563" s="2"/>
      <c r="B563" s="2"/>
      <c r="C563" s="2"/>
      <c r="D563" s="2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1.25" customHeight="1">
      <c r="A564" s="2"/>
      <c r="B564" s="2"/>
      <c r="C564" s="2"/>
      <c r="D564" s="2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1.25" customHeight="1">
      <c r="A565" s="2"/>
      <c r="B565" s="2"/>
      <c r="C565" s="2"/>
      <c r="D565" s="2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1.25" customHeight="1">
      <c r="A566" s="2"/>
      <c r="B566" s="2"/>
      <c r="C566" s="2"/>
      <c r="D566" s="2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1.25" customHeight="1">
      <c r="A567" s="2"/>
      <c r="B567" s="2"/>
      <c r="C567" s="2"/>
      <c r="D567" s="2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1.25" customHeight="1">
      <c r="A568" s="2"/>
      <c r="B568" s="2"/>
      <c r="C568" s="2"/>
      <c r="D568" s="2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1.25" customHeight="1">
      <c r="A569" s="2"/>
      <c r="B569" s="2"/>
      <c r="C569" s="2"/>
      <c r="D569" s="2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1.25" customHeight="1">
      <c r="A570" s="2"/>
      <c r="B570" s="2"/>
      <c r="C570" s="2"/>
      <c r="D570" s="2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1.25" customHeight="1">
      <c r="A571" s="2"/>
      <c r="B571" s="2"/>
      <c r="C571" s="2"/>
      <c r="D571" s="2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1.25" customHeight="1">
      <c r="A572" s="2"/>
      <c r="B572" s="2"/>
      <c r="C572" s="2"/>
      <c r="D572" s="2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1.25" customHeight="1">
      <c r="A573" s="2"/>
      <c r="B573" s="2"/>
      <c r="C573" s="2"/>
      <c r="D573" s="2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1.25" customHeight="1">
      <c r="A574" s="2"/>
      <c r="B574" s="2"/>
      <c r="C574" s="2"/>
      <c r="D574" s="2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1.25" customHeight="1">
      <c r="A575" s="2"/>
      <c r="B575" s="2"/>
      <c r="C575" s="2"/>
      <c r="D575" s="2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1.25" customHeight="1">
      <c r="A576" s="2"/>
      <c r="B576" s="2"/>
      <c r="C576" s="2"/>
      <c r="D576" s="2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1.25" customHeight="1">
      <c r="A577" s="2"/>
      <c r="B577" s="2"/>
      <c r="C577" s="2"/>
      <c r="D577" s="2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1.25" customHeight="1">
      <c r="A578" s="2"/>
      <c r="B578" s="2"/>
      <c r="C578" s="2"/>
      <c r="D578" s="2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1.25" customHeight="1">
      <c r="A579" s="2"/>
      <c r="B579" s="2"/>
      <c r="C579" s="2"/>
      <c r="D579" s="2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1.25" customHeight="1">
      <c r="A580" s="2"/>
      <c r="B580" s="2"/>
      <c r="C580" s="2"/>
      <c r="D580" s="2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1.25" customHeight="1">
      <c r="A581" s="2"/>
      <c r="B581" s="2"/>
      <c r="C581" s="2"/>
      <c r="D581" s="2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1.25" customHeight="1">
      <c r="A582" s="2"/>
      <c r="B582" s="2"/>
      <c r="C582" s="2"/>
      <c r="D582" s="2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1.25" customHeight="1">
      <c r="A583" s="2"/>
      <c r="B583" s="2"/>
      <c r="C583" s="2"/>
      <c r="D583" s="2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1.25" customHeight="1">
      <c r="A584" s="2"/>
      <c r="B584" s="2"/>
      <c r="C584" s="2"/>
      <c r="D584" s="2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1.25" customHeight="1">
      <c r="A585" s="2"/>
      <c r="B585" s="2"/>
      <c r="C585" s="2"/>
      <c r="D585" s="2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1.25" customHeight="1">
      <c r="A586" s="2"/>
      <c r="B586" s="2"/>
      <c r="C586" s="2"/>
      <c r="D586" s="2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1.25" customHeight="1">
      <c r="A587" s="2"/>
      <c r="B587" s="2"/>
      <c r="C587" s="2"/>
      <c r="D587" s="2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1.25" customHeight="1">
      <c r="A588" s="2"/>
      <c r="B588" s="2"/>
      <c r="C588" s="2"/>
      <c r="D588" s="2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1.25" customHeight="1">
      <c r="A589" s="2"/>
      <c r="B589" s="2"/>
      <c r="C589" s="2"/>
      <c r="D589" s="2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1.25" customHeight="1">
      <c r="A590" s="2"/>
      <c r="B590" s="2"/>
      <c r="C590" s="2"/>
      <c r="D590" s="2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1.25" customHeight="1">
      <c r="A591" s="2"/>
      <c r="B591" s="2"/>
      <c r="C591" s="2"/>
      <c r="D591" s="2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1.25" customHeight="1">
      <c r="A592" s="2"/>
      <c r="B592" s="2"/>
      <c r="C592" s="2"/>
      <c r="D592" s="2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1.25" customHeight="1">
      <c r="A593" s="2"/>
      <c r="B593" s="2"/>
      <c r="C593" s="2"/>
      <c r="D593" s="2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1.25" customHeight="1">
      <c r="A594" s="2"/>
      <c r="B594" s="2"/>
      <c r="C594" s="2"/>
      <c r="D594" s="2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1.25" customHeight="1">
      <c r="A595" s="2"/>
      <c r="B595" s="2"/>
      <c r="C595" s="2"/>
      <c r="D595" s="2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1.25" customHeight="1">
      <c r="A596" s="2"/>
      <c r="B596" s="2"/>
      <c r="C596" s="2"/>
      <c r="D596" s="2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1.25" customHeight="1">
      <c r="A597" s="2"/>
      <c r="B597" s="2"/>
      <c r="C597" s="2"/>
      <c r="D597" s="2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1.25" customHeight="1">
      <c r="A598" s="2"/>
      <c r="B598" s="2"/>
      <c r="C598" s="2"/>
      <c r="D598" s="2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1.25" customHeight="1">
      <c r="A599" s="2"/>
      <c r="B599" s="2"/>
      <c r="C599" s="2"/>
      <c r="D599" s="2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1.25" customHeight="1">
      <c r="A600" s="2"/>
      <c r="B600" s="2"/>
      <c r="C600" s="2"/>
      <c r="D600" s="2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1.25" customHeight="1">
      <c r="A601" s="2"/>
      <c r="B601" s="2"/>
      <c r="C601" s="2"/>
      <c r="D601" s="2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1.25" customHeight="1">
      <c r="A602" s="2"/>
      <c r="B602" s="2"/>
      <c r="C602" s="2"/>
      <c r="D602" s="2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1.25" customHeight="1">
      <c r="A603" s="2"/>
      <c r="B603" s="2"/>
      <c r="C603" s="2"/>
      <c r="D603" s="2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1.25" customHeight="1">
      <c r="A604" s="2"/>
      <c r="B604" s="2"/>
      <c r="C604" s="2"/>
      <c r="D604" s="2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1.25" customHeight="1">
      <c r="A605" s="2"/>
      <c r="B605" s="2"/>
      <c r="C605" s="2"/>
      <c r="D605" s="2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1.25" customHeight="1">
      <c r="A606" s="2"/>
      <c r="B606" s="2"/>
      <c r="C606" s="2"/>
      <c r="D606" s="2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1.25" customHeight="1">
      <c r="A607" s="2"/>
      <c r="B607" s="2"/>
      <c r="C607" s="2"/>
      <c r="D607" s="2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1.25" customHeight="1">
      <c r="A608" s="2"/>
      <c r="B608" s="2"/>
      <c r="C608" s="2"/>
      <c r="D608" s="2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1.25" customHeight="1">
      <c r="A609" s="2"/>
      <c r="B609" s="2"/>
      <c r="C609" s="2"/>
      <c r="D609" s="2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1.25" customHeight="1">
      <c r="A610" s="2"/>
      <c r="B610" s="2"/>
      <c r="C610" s="2"/>
      <c r="D610" s="2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1.25" customHeight="1">
      <c r="A611" s="2"/>
      <c r="B611" s="2"/>
      <c r="C611" s="2"/>
      <c r="D611" s="2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1.25" customHeight="1">
      <c r="A612" s="2"/>
      <c r="B612" s="2"/>
      <c r="C612" s="2"/>
      <c r="D612" s="2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1.25" customHeight="1">
      <c r="A613" s="2"/>
      <c r="B613" s="2"/>
      <c r="C613" s="2"/>
      <c r="D613" s="2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1.25" customHeight="1">
      <c r="A614" s="2"/>
      <c r="B614" s="2"/>
      <c r="C614" s="2"/>
      <c r="D614" s="2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1.25" customHeight="1">
      <c r="A615" s="2"/>
      <c r="B615" s="2"/>
      <c r="C615" s="2"/>
      <c r="D615" s="2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1.25" customHeight="1">
      <c r="A616" s="2"/>
      <c r="B616" s="2"/>
      <c r="C616" s="2"/>
      <c r="D616" s="2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1.25" customHeight="1">
      <c r="A617" s="2"/>
      <c r="B617" s="2"/>
      <c r="C617" s="2"/>
      <c r="D617" s="2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1.25" customHeight="1">
      <c r="A618" s="2"/>
      <c r="B618" s="2"/>
      <c r="C618" s="2"/>
      <c r="D618" s="2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1.25" customHeight="1">
      <c r="A619" s="2"/>
      <c r="B619" s="2"/>
      <c r="C619" s="2"/>
      <c r="D619" s="2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1.25" customHeight="1">
      <c r="A620" s="2"/>
      <c r="B620" s="2"/>
      <c r="C620" s="2"/>
      <c r="D620" s="2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1.25" customHeight="1">
      <c r="A621" s="2"/>
      <c r="B621" s="2"/>
      <c r="C621" s="2"/>
      <c r="D621" s="2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1.25" customHeight="1">
      <c r="A622" s="2"/>
      <c r="B622" s="2"/>
      <c r="C622" s="2"/>
      <c r="D622" s="2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1.25" customHeight="1">
      <c r="A623" s="2"/>
      <c r="B623" s="2"/>
      <c r="C623" s="2"/>
      <c r="D623" s="2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1.25" customHeight="1">
      <c r="A624" s="2"/>
      <c r="B624" s="2"/>
      <c r="C624" s="2"/>
      <c r="D624" s="2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1.25" customHeight="1">
      <c r="A625" s="2"/>
      <c r="B625" s="2"/>
      <c r="C625" s="2"/>
      <c r="D625" s="2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1.25" customHeight="1">
      <c r="A626" s="2"/>
      <c r="B626" s="2"/>
      <c r="C626" s="2"/>
      <c r="D626" s="2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1.25" customHeight="1">
      <c r="A627" s="2"/>
      <c r="B627" s="2"/>
      <c r="C627" s="2"/>
      <c r="D627" s="2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1.25" customHeight="1">
      <c r="A628" s="2"/>
      <c r="B628" s="2"/>
      <c r="C628" s="2"/>
      <c r="D628" s="2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1.25" customHeight="1">
      <c r="A629" s="2"/>
      <c r="B629" s="2"/>
      <c r="C629" s="2"/>
      <c r="D629" s="2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1.25" customHeight="1">
      <c r="A630" s="2"/>
      <c r="B630" s="2"/>
      <c r="C630" s="2"/>
      <c r="D630" s="2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1.25" customHeight="1">
      <c r="A631" s="2"/>
      <c r="B631" s="2"/>
      <c r="C631" s="2"/>
      <c r="D631" s="2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1.25" customHeight="1">
      <c r="A632" s="2"/>
      <c r="B632" s="2"/>
      <c r="C632" s="2"/>
      <c r="D632" s="2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1.25" customHeight="1">
      <c r="A633" s="2"/>
      <c r="B633" s="2"/>
      <c r="C633" s="2"/>
      <c r="D633" s="2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1.25" customHeight="1">
      <c r="A634" s="2"/>
      <c r="B634" s="2"/>
      <c r="C634" s="2"/>
      <c r="D634" s="2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1.25" customHeight="1">
      <c r="A635" s="2"/>
      <c r="B635" s="2"/>
      <c r="C635" s="2"/>
      <c r="D635" s="2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1.25" customHeight="1">
      <c r="A636" s="2"/>
      <c r="B636" s="2"/>
      <c r="C636" s="2"/>
      <c r="D636" s="2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1.25" customHeight="1">
      <c r="A637" s="2"/>
      <c r="B637" s="2"/>
      <c r="C637" s="2"/>
      <c r="D637" s="2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1.25" customHeight="1">
      <c r="A638" s="2"/>
      <c r="B638" s="2"/>
      <c r="C638" s="2"/>
      <c r="D638" s="2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1.25" customHeight="1">
      <c r="A639" s="2"/>
      <c r="B639" s="2"/>
      <c r="C639" s="2"/>
      <c r="D639" s="2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1.25" customHeight="1">
      <c r="A640" s="2"/>
      <c r="B640" s="2"/>
      <c r="C640" s="2"/>
      <c r="D640" s="2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1.25" customHeight="1">
      <c r="A641" s="2"/>
      <c r="B641" s="2"/>
      <c r="C641" s="2"/>
      <c r="D641" s="2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1.25" customHeight="1">
      <c r="A642" s="2"/>
      <c r="B642" s="2"/>
      <c r="C642" s="2"/>
      <c r="D642" s="2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1.25" customHeight="1">
      <c r="A643" s="2"/>
      <c r="B643" s="2"/>
      <c r="C643" s="2"/>
      <c r="D643" s="2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1.25" customHeight="1">
      <c r="A644" s="2"/>
      <c r="B644" s="2"/>
      <c r="C644" s="2"/>
      <c r="D644" s="2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1.25" customHeight="1">
      <c r="A645" s="2"/>
      <c r="B645" s="2"/>
      <c r="C645" s="2"/>
      <c r="D645" s="2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1.25" customHeight="1">
      <c r="A646" s="2"/>
      <c r="B646" s="2"/>
      <c r="C646" s="2"/>
      <c r="D646" s="2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1.25" customHeight="1">
      <c r="A647" s="2"/>
      <c r="B647" s="2"/>
      <c r="C647" s="2"/>
      <c r="D647" s="2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1.25" customHeight="1">
      <c r="A648" s="2"/>
      <c r="B648" s="2"/>
      <c r="C648" s="2"/>
      <c r="D648" s="2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1.25" customHeight="1">
      <c r="A649" s="2"/>
      <c r="B649" s="2"/>
      <c r="C649" s="2"/>
      <c r="D649" s="2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1.25" customHeight="1">
      <c r="A650" s="2"/>
      <c r="B650" s="2"/>
      <c r="C650" s="2"/>
      <c r="D650" s="2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1.25" customHeight="1">
      <c r="A651" s="2"/>
      <c r="B651" s="2"/>
      <c r="C651" s="2"/>
      <c r="D651" s="2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1.25" customHeight="1">
      <c r="A652" s="2"/>
      <c r="B652" s="2"/>
      <c r="C652" s="2"/>
      <c r="D652" s="2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1.25" customHeight="1">
      <c r="A653" s="2"/>
      <c r="B653" s="2"/>
      <c r="C653" s="2"/>
      <c r="D653" s="2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1.25" customHeight="1">
      <c r="A654" s="2"/>
      <c r="B654" s="2"/>
      <c r="C654" s="2"/>
      <c r="D654" s="2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1.25" customHeight="1">
      <c r="A655" s="2"/>
      <c r="B655" s="2"/>
      <c r="C655" s="2"/>
      <c r="D655" s="2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1.25" customHeight="1">
      <c r="A656" s="2"/>
      <c r="B656" s="2"/>
      <c r="C656" s="2"/>
      <c r="D656" s="2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1.25" customHeight="1">
      <c r="A657" s="2"/>
      <c r="B657" s="2"/>
      <c r="C657" s="2"/>
      <c r="D657" s="2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1.25" customHeight="1">
      <c r="A658" s="2"/>
      <c r="B658" s="2"/>
      <c r="C658" s="2"/>
      <c r="D658" s="2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1.25" customHeight="1">
      <c r="A659" s="2"/>
      <c r="B659" s="2"/>
      <c r="C659" s="2"/>
      <c r="D659" s="2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1.25" customHeight="1">
      <c r="A660" s="2"/>
      <c r="B660" s="2"/>
      <c r="C660" s="2"/>
      <c r="D660" s="2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1.25" customHeight="1">
      <c r="A661" s="2"/>
      <c r="B661" s="2"/>
      <c r="C661" s="2"/>
      <c r="D661" s="2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1.25" customHeight="1">
      <c r="A662" s="2"/>
      <c r="B662" s="2"/>
      <c r="C662" s="2"/>
      <c r="D662" s="2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1.25" customHeight="1">
      <c r="A663" s="2"/>
      <c r="B663" s="2"/>
      <c r="C663" s="2"/>
      <c r="D663" s="2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1.25" customHeight="1">
      <c r="A664" s="2"/>
      <c r="B664" s="2"/>
      <c r="C664" s="2"/>
      <c r="D664" s="2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1.25" customHeight="1">
      <c r="A665" s="2"/>
      <c r="B665" s="2"/>
      <c r="C665" s="2"/>
      <c r="D665" s="2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1.25" customHeight="1">
      <c r="A666" s="2"/>
      <c r="B666" s="2"/>
      <c r="C666" s="2"/>
      <c r="D666" s="2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1.25" customHeight="1">
      <c r="A667" s="2"/>
      <c r="B667" s="2"/>
      <c r="C667" s="2"/>
      <c r="D667" s="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1.25" customHeight="1">
      <c r="A668" s="2"/>
      <c r="B668" s="2"/>
      <c r="C668" s="2"/>
      <c r="D668" s="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1.25" customHeight="1">
      <c r="A669" s="2"/>
      <c r="B669" s="2"/>
      <c r="C669" s="2"/>
      <c r="D669" s="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1.25" customHeight="1">
      <c r="A670" s="2"/>
      <c r="B670" s="2"/>
      <c r="C670" s="2"/>
      <c r="D670" s="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1.25" customHeight="1">
      <c r="A671" s="2"/>
      <c r="B671" s="2"/>
      <c r="C671" s="2"/>
      <c r="D671" s="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1.25" customHeight="1">
      <c r="A672" s="2"/>
      <c r="B672" s="2"/>
      <c r="C672" s="2"/>
      <c r="D672" s="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1.25" customHeight="1">
      <c r="A673" s="2"/>
      <c r="B673" s="2"/>
      <c r="C673" s="2"/>
      <c r="D673" s="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1.25" customHeight="1">
      <c r="A674" s="2"/>
      <c r="B674" s="2"/>
      <c r="C674" s="2"/>
      <c r="D674" s="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1.25" customHeight="1">
      <c r="A675" s="2"/>
      <c r="B675" s="2"/>
      <c r="C675" s="2"/>
      <c r="D675" s="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1.25" customHeight="1">
      <c r="A676" s="2"/>
      <c r="B676" s="2"/>
      <c r="C676" s="2"/>
      <c r="D676" s="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1.25" customHeight="1">
      <c r="A677" s="2"/>
      <c r="B677" s="2"/>
      <c r="C677" s="2"/>
      <c r="D677" s="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1.25" customHeight="1">
      <c r="A678" s="2"/>
      <c r="B678" s="2"/>
      <c r="C678" s="2"/>
      <c r="D678" s="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1.25" customHeight="1">
      <c r="A679" s="2"/>
      <c r="B679" s="2"/>
      <c r="C679" s="2"/>
      <c r="D679" s="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1.25" customHeight="1">
      <c r="A680" s="2"/>
      <c r="B680" s="2"/>
      <c r="C680" s="2"/>
      <c r="D680" s="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1.25" customHeight="1">
      <c r="A681" s="2"/>
      <c r="B681" s="2"/>
      <c r="C681" s="2"/>
      <c r="D681" s="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1.25" customHeight="1">
      <c r="A682" s="2"/>
      <c r="B682" s="2"/>
      <c r="C682" s="2"/>
      <c r="D682" s="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1.25" customHeight="1">
      <c r="A683" s="2"/>
      <c r="B683" s="2"/>
      <c r="C683" s="2"/>
      <c r="D683" s="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1.25" customHeight="1">
      <c r="A684" s="2"/>
      <c r="B684" s="2"/>
      <c r="C684" s="2"/>
      <c r="D684" s="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1.25" customHeight="1">
      <c r="A685" s="2"/>
      <c r="B685" s="2"/>
      <c r="C685" s="2"/>
      <c r="D685" s="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1.25" customHeight="1">
      <c r="A686" s="2"/>
      <c r="B686" s="2"/>
      <c r="C686" s="2"/>
      <c r="D686" s="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1.25" customHeight="1">
      <c r="A687" s="2"/>
      <c r="B687" s="2"/>
      <c r="C687" s="2"/>
      <c r="D687" s="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1.25" customHeight="1">
      <c r="A688" s="2"/>
      <c r="B688" s="2"/>
      <c r="C688" s="2"/>
      <c r="D688" s="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1.25" customHeight="1">
      <c r="A689" s="2"/>
      <c r="B689" s="2"/>
      <c r="C689" s="2"/>
      <c r="D689" s="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1.25" customHeight="1">
      <c r="A690" s="2"/>
      <c r="B690" s="2"/>
      <c r="C690" s="2"/>
      <c r="D690" s="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1.25" customHeight="1">
      <c r="A691" s="2"/>
      <c r="B691" s="2"/>
      <c r="C691" s="2"/>
      <c r="D691" s="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1.25" customHeight="1">
      <c r="A692" s="2"/>
      <c r="B692" s="2"/>
      <c r="C692" s="2"/>
      <c r="D692" s="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1.25" customHeight="1">
      <c r="A693" s="2"/>
      <c r="B693" s="2"/>
      <c r="C693" s="2"/>
      <c r="D693" s="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1.25" customHeight="1">
      <c r="A694" s="2"/>
      <c r="B694" s="2"/>
      <c r="C694" s="2"/>
      <c r="D694" s="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1.25" customHeight="1">
      <c r="A695" s="2"/>
      <c r="B695" s="2"/>
      <c r="C695" s="2"/>
      <c r="D695" s="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1.25" customHeight="1">
      <c r="A696" s="2"/>
      <c r="B696" s="2"/>
      <c r="C696" s="2"/>
      <c r="D696" s="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1.25" customHeight="1">
      <c r="A697" s="2"/>
      <c r="B697" s="2"/>
      <c r="C697" s="2"/>
      <c r="D697" s="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1.25" customHeight="1">
      <c r="A698" s="2"/>
      <c r="B698" s="2"/>
      <c r="C698" s="2"/>
      <c r="D698" s="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1.25" customHeight="1">
      <c r="A699" s="2"/>
      <c r="B699" s="2"/>
      <c r="C699" s="2"/>
      <c r="D699" s="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1.25" customHeight="1">
      <c r="A700" s="2"/>
      <c r="B700" s="2"/>
      <c r="C700" s="2"/>
      <c r="D700" s="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1.25" customHeight="1">
      <c r="A701" s="2"/>
      <c r="B701" s="2"/>
      <c r="C701" s="2"/>
      <c r="D701" s="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1.25" customHeight="1">
      <c r="A702" s="2"/>
      <c r="B702" s="2"/>
      <c r="C702" s="2"/>
      <c r="D702" s="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1.25" customHeight="1">
      <c r="A703" s="2"/>
      <c r="B703" s="2"/>
      <c r="C703" s="2"/>
      <c r="D703" s="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1.25" customHeight="1">
      <c r="A704" s="2"/>
      <c r="B704" s="2"/>
      <c r="C704" s="2"/>
      <c r="D704" s="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1.25" customHeight="1">
      <c r="A705" s="2"/>
      <c r="B705" s="2"/>
      <c r="C705" s="2"/>
      <c r="D705" s="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1.25" customHeight="1">
      <c r="A706" s="2"/>
      <c r="B706" s="2"/>
      <c r="C706" s="2"/>
      <c r="D706" s="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1.25" customHeight="1">
      <c r="A707" s="2"/>
      <c r="B707" s="2"/>
      <c r="C707" s="2"/>
      <c r="D707" s="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1.25" customHeight="1">
      <c r="A708" s="2"/>
      <c r="B708" s="2"/>
      <c r="C708" s="2"/>
      <c r="D708" s="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1.25" customHeight="1">
      <c r="A709" s="2"/>
      <c r="B709" s="2"/>
      <c r="C709" s="2"/>
      <c r="D709" s="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1.25" customHeight="1">
      <c r="A710" s="2"/>
      <c r="B710" s="2"/>
      <c r="C710" s="2"/>
      <c r="D710" s="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1.25" customHeight="1">
      <c r="A711" s="2"/>
      <c r="B711" s="2"/>
      <c r="C711" s="2"/>
      <c r="D711" s="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1.25" customHeight="1">
      <c r="A712" s="2"/>
      <c r="B712" s="2"/>
      <c r="C712" s="2"/>
      <c r="D712" s="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1.25" customHeight="1">
      <c r="A713" s="2"/>
      <c r="B713" s="2"/>
      <c r="C713" s="2"/>
      <c r="D713" s="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1.25" customHeight="1">
      <c r="A714" s="2"/>
      <c r="B714" s="2"/>
      <c r="C714" s="2"/>
      <c r="D714" s="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1.25" customHeight="1">
      <c r="A715" s="2"/>
      <c r="B715" s="2"/>
      <c r="C715" s="2"/>
      <c r="D715" s="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1.25" customHeight="1">
      <c r="A716" s="2"/>
      <c r="B716" s="2"/>
      <c r="C716" s="2"/>
      <c r="D716" s="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1.25" customHeight="1">
      <c r="A717" s="2"/>
      <c r="B717" s="2"/>
      <c r="C717" s="2"/>
      <c r="D717" s="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1.25" customHeight="1">
      <c r="A718" s="2"/>
      <c r="B718" s="2"/>
      <c r="C718" s="2"/>
      <c r="D718" s="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1.25" customHeight="1">
      <c r="A719" s="2"/>
      <c r="B719" s="2"/>
      <c r="C719" s="2"/>
      <c r="D719" s="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1.25" customHeight="1">
      <c r="A720" s="2"/>
      <c r="B720" s="2"/>
      <c r="C720" s="2"/>
      <c r="D720" s="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1.25" customHeight="1">
      <c r="A721" s="2"/>
      <c r="B721" s="2"/>
      <c r="C721" s="2"/>
      <c r="D721" s="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1.25" customHeight="1">
      <c r="A722" s="2"/>
      <c r="B722" s="2"/>
      <c r="C722" s="2"/>
      <c r="D722" s="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1.25" customHeight="1">
      <c r="A723" s="2"/>
      <c r="B723" s="2"/>
      <c r="C723" s="2"/>
      <c r="D723" s="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1.25" customHeight="1">
      <c r="A724" s="2"/>
      <c r="B724" s="2"/>
      <c r="C724" s="2"/>
      <c r="D724" s="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1.25" customHeight="1">
      <c r="A725" s="2"/>
      <c r="B725" s="2"/>
      <c r="C725" s="2"/>
      <c r="D725" s="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1.25" customHeight="1">
      <c r="A726" s="2"/>
      <c r="B726" s="2"/>
      <c r="C726" s="2"/>
      <c r="D726" s="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1.25" customHeight="1">
      <c r="A727" s="2"/>
      <c r="B727" s="2"/>
      <c r="C727" s="2"/>
      <c r="D727" s="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1.25" customHeight="1">
      <c r="A728" s="2"/>
      <c r="B728" s="2"/>
      <c r="C728" s="2"/>
      <c r="D728" s="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1.25" customHeight="1">
      <c r="A729" s="2"/>
      <c r="B729" s="2"/>
      <c r="C729" s="2"/>
      <c r="D729" s="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1.25" customHeight="1">
      <c r="A730" s="2"/>
      <c r="B730" s="2"/>
      <c r="C730" s="2"/>
      <c r="D730" s="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1.25" customHeight="1">
      <c r="A731" s="2"/>
      <c r="B731" s="2"/>
      <c r="C731" s="2"/>
      <c r="D731" s="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1.25" customHeight="1">
      <c r="A732" s="2"/>
      <c r="B732" s="2"/>
      <c r="C732" s="2"/>
      <c r="D732" s="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1.25" customHeight="1">
      <c r="A733" s="2"/>
      <c r="B733" s="2"/>
      <c r="C733" s="2"/>
      <c r="D733" s="2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1.25" customHeight="1">
      <c r="A734" s="2"/>
      <c r="B734" s="2"/>
      <c r="C734" s="2"/>
      <c r="D734" s="2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1.25" customHeight="1">
      <c r="A735" s="2"/>
      <c r="B735" s="2"/>
      <c r="C735" s="2"/>
      <c r="D735" s="2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1.25" customHeight="1">
      <c r="A736" s="2"/>
      <c r="B736" s="2"/>
      <c r="C736" s="2"/>
      <c r="D736" s="2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1.25" customHeight="1">
      <c r="A737" s="2"/>
      <c r="B737" s="2"/>
      <c r="C737" s="2"/>
      <c r="D737" s="2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1.25" customHeight="1">
      <c r="A738" s="2"/>
      <c r="B738" s="2"/>
      <c r="C738" s="2"/>
      <c r="D738" s="2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1.25" customHeight="1">
      <c r="A739" s="2"/>
      <c r="B739" s="2"/>
      <c r="C739" s="2"/>
      <c r="D739" s="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1.25" customHeight="1">
      <c r="A740" s="2"/>
      <c r="B740" s="2"/>
      <c r="C740" s="2"/>
      <c r="D740" s="2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1.25" customHeight="1">
      <c r="A741" s="2"/>
      <c r="B741" s="2"/>
      <c r="C741" s="2"/>
      <c r="D741" s="2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1.25" customHeight="1">
      <c r="A742" s="2"/>
      <c r="B742" s="2"/>
      <c r="C742" s="2"/>
      <c r="D742" s="2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1.25" customHeight="1">
      <c r="A743" s="2"/>
      <c r="B743" s="2"/>
      <c r="C743" s="2"/>
      <c r="D743" s="2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1.25" customHeight="1">
      <c r="A744" s="2"/>
      <c r="B744" s="2"/>
      <c r="C744" s="2"/>
      <c r="D744" s="2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1.25" customHeight="1">
      <c r="A745" s="2"/>
      <c r="B745" s="2"/>
      <c r="C745" s="2"/>
      <c r="D745" s="2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1.25" customHeight="1">
      <c r="A746" s="2"/>
      <c r="B746" s="2"/>
      <c r="C746" s="2"/>
      <c r="D746" s="2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1.25" customHeight="1">
      <c r="A747" s="2"/>
      <c r="B747" s="2"/>
      <c r="C747" s="2"/>
      <c r="D747" s="2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1.25" customHeight="1">
      <c r="A748" s="2"/>
      <c r="B748" s="2"/>
      <c r="C748" s="2"/>
      <c r="D748" s="2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1.25" customHeight="1">
      <c r="A749" s="2"/>
      <c r="B749" s="2"/>
      <c r="C749" s="2"/>
      <c r="D749" s="2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1.25" customHeight="1">
      <c r="A750" s="2"/>
      <c r="B750" s="2"/>
      <c r="C750" s="2"/>
      <c r="D750" s="2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1.25" customHeight="1">
      <c r="A751" s="2"/>
      <c r="B751" s="2"/>
      <c r="C751" s="2"/>
      <c r="D751" s="2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1.25" customHeight="1">
      <c r="A752" s="2"/>
      <c r="B752" s="2"/>
      <c r="C752" s="2"/>
      <c r="D752" s="2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1.25" customHeight="1">
      <c r="A753" s="2"/>
      <c r="B753" s="2"/>
      <c r="C753" s="2"/>
      <c r="D753" s="2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1.25" customHeight="1">
      <c r="A754" s="2"/>
      <c r="B754" s="2"/>
      <c r="C754" s="2"/>
      <c r="D754" s="2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1.25" customHeight="1">
      <c r="A755" s="2"/>
      <c r="B755" s="2"/>
      <c r="C755" s="2"/>
      <c r="D755" s="2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1.25" customHeight="1">
      <c r="A756" s="2"/>
      <c r="B756" s="2"/>
      <c r="C756" s="2"/>
      <c r="D756" s="2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1.25" customHeight="1">
      <c r="A757" s="2"/>
      <c r="B757" s="2"/>
      <c r="C757" s="2"/>
      <c r="D757" s="2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1.25" customHeight="1">
      <c r="A758" s="2"/>
      <c r="B758" s="2"/>
      <c r="C758" s="2"/>
      <c r="D758" s="2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1.25" customHeight="1">
      <c r="A759" s="2"/>
      <c r="B759" s="2"/>
      <c r="C759" s="2"/>
      <c r="D759" s="2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1.25" customHeight="1">
      <c r="A760" s="2"/>
      <c r="B760" s="2"/>
      <c r="C760" s="2"/>
      <c r="D760" s="2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1.25" customHeight="1">
      <c r="A761" s="2"/>
      <c r="B761" s="2"/>
      <c r="C761" s="2"/>
      <c r="D761" s="2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1.25" customHeight="1">
      <c r="A762" s="2"/>
      <c r="B762" s="2"/>
      <c r="C762" s="2"/>
      <c r="D762" s="2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1.25" customHeight="1">
      <c r="A763" s="2"/>
      <c r="B763" s="2"/>
      <c r="C763" s="2"/>
      <c r="D763" s="2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1.25" customHeight="1">
      <c r="A764" s="2"/>
      <c r="B764" s="2"/>
      <c r="C764" s="2"/>
      <c r="D764" s="2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1.25" customHeight="1">
      <c r="A765" s="2"/>
      <c r="B765" s="2"/>
      <c r="C765" s="2"/>
      <c r="D765" s="2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1.25" customHeight="1">
      <c r="A766" s="2"/>
      <c r="B766" s="2"/>
      <c r="C766" s="2"/>
      <c r="D766" s="2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1.25" customHeight="1">
      <c r="A767" s="2"/>
      <c r="B767" s="2"/>
      <c r="C767" s="2"/>
      <c r="D767" s="2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1.25" customHeight="1">
      <c r="A768" s="2"/>
      <c r="B768" s="2"/>
      <c r="C768" s="2"/>
      <c r="D768" s="2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1.25" customHeight="1">
      <c r="A769" s="2"/>
      <c r="B769" s="2"/>
      <c r="C769" s="2"/>
      <c r="D769" s="2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1.25" customHeight="1">
      <c r="A770" s="2"/>
      <c r="B770" s="2"/>
      <c r="C770" s="2"/>
      <c r="D770" s="2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1.25" customHeight="1">
      <c r="A771" s="2"/>
      <c r="B771" s="2"/>
      <c r="C771" s="2"/>
      <c r="D771" s="2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1.25" customHeight="1">
      <c r="A772" s="2"/>
      <c r="B772" s="2"/>
      <c r="C772" s="2"/>
      <c r="D772" s="2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1.25" customHeight="1">
      <c r="A773" s="2"/>
      <c r="B773" s="2"/>
      <c r="C773" s="2"/>
      <c r="D773" s="2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1.25" customHeight="1">
      <c r="A774" s="2"/>
      <c r="B774" s="2"/>
      <c r="C774" s="2"/>
      <c r="D774" s="2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1.25" customHeight="1">
      <c r="A775" s="2"/>
      <c r="B775" s="2"/>
      <c r="C775" s="2"/>
      <c r="D775" s="2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1.25" customHeight="1">
      <c r="A776" s="2"/>
      <c r="B776" s="2"/>
      <c r="C776" s="2"/>
      <c r="D776" s="2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1.25" customHeight="1">
      <c r="A777" s="2"/>
      <c r="B777" s="2"/>
      <c r="C777" s="2"/>
      <c r="D777" s="2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1.25" customHeight="1">
      <c r="A778" s="2"/>
      <c r="B778" s="2"/>
      <c r="C778" s="2"/>
      <c r="D778" s="2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1.25" customHeight="1">
      <c r="A779" s="2"/>
      <c r="B779" s="2"/>
      <c r="C779" s="2"/>
      <c r="D779" s="2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1.25" customHeight="1">
      <c r="A780" s="2"/>
      <c r="B780" s="2"/>
      <c r="C780" s="2"/>
      <c r="D780" s="2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1.25" customHeight="1">
      <c r="A781" s="2"/>
      <c r="B781" s="2"/>
      <c r="C781" s="2"/>
      <c r="D781" s="2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1.25" customHeight="1">
      <c r="A782" s="2"/>
      <c r="B782" s="2"/>
      <c r="C782" s="2"/>
      <c r="D782" s="2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1.25" customHeight="1">
      <c r="A783" s="2"/>
      <c r="B783" s="2"/>
      <c r="C783" s="2"/>
      <c r="D783" s="2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1.25" customHeight="1">
      <c r="A784" s="2"/>
      <c r="B784" s="2"/>
      <c r="C784" s="2"/>
      <c r="D784" s="2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1.25" customHeight="1">
      <c r="A785" s="2"/>
      <c r="B785" s="2"/>
      <c r="C785" s="2"/>
      <c r="D785" s="2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1.25" customHeight="1">
      <c r="A786" s="2"/>
      <c r="B786" s="2"/>
      <c r="C786" s="2"/>
      <c r="D786" s="2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1.25" customHeight="1">
      <c r="A787" s="2"/>
      <c r="B787" s="2"/>
      <c r="C787" s="2"/>
      <c r="D787" s="2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1.25" customHeight="1">
      <c r="A788" s="2"/>
      <c r="B788" s="2"/>
      <c r="C788" s="2"/>
      <c r="D788" s="2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1.25" customHeight="1">
      <c r="A789" s="2"/>
      <c r="B789" s="2"/>
      <c r="C789" s="2"/>
      <c r="D789" s="2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1.25" customHeight="1">
      <c r="A790" s="2"/>
      <c r="B790" s="2"/>
      <c r="C790" s="2"/>
      <c r="D790" s="2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1.25" customHeight="1">
      <c r="A791" s="2"/>
      <c r="B791" s="2"/>
      <c r="C791" s="2"/>
      <c r="D791" s="2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1.25" customHeight="1">
      <c r="A792" s="2"/>
      <c r="B792" s="2"/>
      <c r="C792" s="2"/>
      <c r="D792" s="2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1.25" customHeight="1">
      <c r="A793" s="2"/>
      <c r="B793" s="2"/>
      <c r="C793" s="2"/>
      <c r="D793" s="2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1.25" customHeight="1">
      <c r="A794" s="2"/>
      <c r="B794" s="2"/>
      <c r="C794" s="2"/>
      <c r="D794" s="2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1.25" customHeight="1">
      <c r="A795" s="2"/>
      <c r="B795" s="2"/>
      <c r="C795" s="2"/>
      <c r="D795" s="2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1.25" customHeight="1">
      <c r="A796" s="2"/>
      <c r="B796" s="2"/>
      <c r="C796" s="2"/>
      <c r="D796" s="2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1.25" customHeight="1">
      <c r="A797" s="2"/>
      <c r="B797" s="2"/>
      <c r="C797" s="2"/>
      <c r="D797" s="2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1.25" customHeight="1">
      <c r="A798" s="2"/>
      <c r="B798" s="2"/>
      <c r="C798" s="2"/>
      <c r="D798" s="2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1.25" customHeight="1">
      <c r="A799" s="2"/>
      <c r="B799" s="2"/>
      <c r="C799" s="2"/>
      <c r="D799" s="2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1.25" customHeight="1">
      <c r="A800" s="2"/>
      <c r="B800" s="2"/>
      <c r="C800" s="2"/>
      <c r="D800" s="2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1.25" customHeight="1">
      <c r="A801" s="2"/>
      <c r="B801" s="2"/>
      <c r="C801" s="2"/>
      <c r="D801" s="2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1.25" customHeight="1">
      <c r="A802" s="2"/>
      <c r="B802" s="2"/>
      <c r="C802" s="2"/>
      <c r="D802" s="2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1.25" customHeight="1">
      <c r="A803" s="2"/>
      <c r="B803" s="2"/>
      <c r="C803" s="2"/>
      <c r="D803" s="2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1.25" customHeight="1">
      <c r="A804" s="2"/>
      <c r="B804" s="2"/>
      <c r="C804" s="2"/>
      <c r="D804" s="2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1.25" customHeight="1">
      <c r="A805" s="2"/>
      <c r="B805" s="2"/>
      <c r="C805" s="2"/>
      <c r="D805" s="2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1.25" customHeight="1">
      <c r="A806" s="2"/>
      <c r="B806" s="2"/>
      <c r="C806" s="2"/>
      <c r="D806" s="2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1.25" customHeight="1">
      <c r="A807" s="2"/>
      <c r="B807" s="2"/>
      <c r="C807" s="2"/>
      <c r="D807" s="2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1.25" customHeight="1">
      <c r="A808" s="2"/>
      <c r="B808" s="2"/>
      <c r="C808" s="2"/>
      <c r="D808" s="2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1.25" customHeight="1">
      <c r="A809" s="2"/>
      <c r="B809" s="2"/>
      <c r="C809" s="2"/>
      <c r="D809" s="2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1.25" customHeight="1">
      <c r="A810" s="2"/>
      <c r="B810" s="2"/>
      <c r="C810" s="2"/>
      <c r="D810" s="2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1.25" customHeight="1">
      <c r="A811" s="2"/>
      <c r="B811" s="2"/>
      <c r="C811" s="2"/>
      <c r="D811" s="2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1.25" customHeight="1">
      <c r="A812" s="2"/>
      <c r="B812" s="2"/>
      <c r="C812" s="2"/>
      <c r="D812" s="2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1.25" customHeight="1">
      <c r="A813" s="2"/>
      <c r="B813" s="2"/>
      <c r="C813" s="2"/>
      <c r="D813" s="2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1.25" customHeight="1">
      <c r="A814" s="2"/>
      <c r="B814" s="2"/>
      <c r="C814" s="2"/>
      <c r="D814" s="2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1.25" customHeight="1">
      <c r="A815" s="2"/>
      <c r="B815" s="2"/>
      <c r="C815" s="2"/>
      <c r="D815" s="2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1.25" customHeight="1">
      <c r="A816" s="2"/>
      <c r="B816" s="2"/>
      <c r="C816" s="2"/>
      <c r="D816" s="2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1.25" customHeight="1">
      <c r="A817" s="2"/>
      <c r="B817" s="2"/>
      <c r="C817" s="2"/>
      <c r="D817" s="2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1.25" customHeight="1">
      <c r="A818" s="2"/>
      <c r="B818" s="2"/>
      <c r="C818" s="2"/>
      <c r="D818" s="2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1.25" customHeight="1">
      <c r="A819" s="2"/>
      <c r="B819" s="2"/>
      <c r="C819" s="2"/>
      <c r="D819" s="2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1.25" customHeight="1">
      <c r="A820" s="2"/>
      <c r="B820" s="2"/>
      <c r="C820" s="2"/>
      <c r="D820" s="2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1.25" customHeight="1">
      <c r="A821" s="2"/>
      <c r="B821" s="2"/>
      <c r="C821" s="2"/>
      <c r="D821" s="2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1.25" customHeight="1">
      <c r="A822" s="2"/>
      <c r="B822" s="2"/>
      <c r="C822" s="2"/>
      <c r="D822" s="2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1.25" customHeight="1">
      <c r="A823" s="2"/>
      <c r="B823" s="2"/>
      <c r="C823" s="2"/>
      <c r="D823" s="2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1.25" customHeight="1">
      <c r="A824" s="2"/>
      <c r="B824" s="2"/>
      <c r="C824" s="2"/>
      <c r="D824" s="2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1.25" customHeight="1">
      <c r="A825" s="2"/>
      <c r="B825" s="2"/>
      <c r="C825" s="2"/>
      <c r="D825" s="2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1.25" customHeight="1">
      <c r="A826" s="2"/>
      <c r="B826" s="2"/>
      <c r="C826" s="2"/>
      <c r="D826" s="2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1.25" customHeight="1">
      <c r="A827" s="2"/>
      <c r="B827" s="2"/>
      <c r="C827" s="2"/>
      <c r="D827" s="2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1.25" customHeight="1">
      <c r="A828" s="2"/>
      <c r="B828" s="2"/>
      <c r="C828" s="2"/>
      <c r="D828" s="2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1.25" customHeight="1">
      <c r="A829" s="2"/>
      <c r="B829" s="2"/>
      <c r="C829" s="2"/>
      <c r="D829" s="2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1.25" customHeight="1">
      <c r="A830" s="2"/>
      <c r="B830" s="2"/>
      <c r="C830" s="2"/>
      <c r="D830" s="2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1.25" customHeight="1">
      <c r="A831" s="2"/>
      <c r="B831" s="2"/>
      <c r="C831" s="2"/>
      <c r="D831" s="2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1.25" customHeight="1">
      <c r="A832" s="2"/>
      <c r="B832" s="2"/>
      <c r="C832" s="2"/>
      <c r="D832" s="2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1.25" customHeight="1">
      <c r="A833" s="2"/>
      <c r="B833" s="2"/>
      <c r="C833" s="2"/>
      <c r="D833" s="2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1.25" customHeight="1">
      <c r="A834" s="2"/>
      <c r="B834" s="2"/>
      <c r="C834" s="2"/>
      <c r="D834" s="2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1.25" customHeight="1">
      <c r="A835" s="2"/>
      <c r="B835" s="2"/>
      <c r="C835" s="2"/>
      <c r="D835" s="2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1.25" customHeight="1">
      <c r="A836" s="2"/>
      <c r="B836" s="2"/>
      <c r="C836" s="2"/>
      <c r="D836" s="2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1.25" customHeight="1">
      <c r="A837" s="2"/>
      <c r="B837" s="2"/>
      <c r="C837" s="2"/>
      <c r="D837" s="2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1.25" customHeight="1">
      <c r="A838" s="2"/>
      <c r="B838" s="2"/>
      <c r="C838" s="2"/>
      <c r="D838" s="2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1.25" customHeight="1">
      <c r="A839" s="2"/>
      <c r="B839" s="2"/>
      <c r="C839" s="2"/>
      <c r="D839" s="2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1.25" customHeight="1">
      <c r="A840" s="2"/>
      <c r="B840" s="2"/>
      <c r="C840" s="2"/>
      <c r="D840" s="2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1.25" customHeight="1">
      <c r="A841" s="2"/>
      <c r="B841" s="2"/>
      <c r="C841" s="2"/>
      <c r="D841" s="2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1.25" customHeight="1">
      <c r="A842" s="2"/>
      <c r="B842" s="2"/>
      <c r="C842" s="2"/>
      <c r="D842" s="2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1.25" customHeight="1">
      <c r="A843" s="2"/>
      <c r="B843" s="2"/>
      <c r="C843" s="2"/>
      <c r="D843" s="2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1.25" customHeight="1">
      <c r="A844" s="2"/>
      <c r="B844" s="2"/>
      <c r="C844" s="2"/>
      <c r="D844" s="2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1.25" customHeight="1">
      <c r="A845" s="2"/>
      <c r="B845" s="2"/>
      <c r="C845" s="2"/>
      <c r="D845" s="2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1.25" customHeight="1">
      <c r="A846" s="2"/>
      <c r="B846" s="2"/>
      <c r="C846" s="2"/>
      <c r="D846" s="2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1.25" customHeight="1">
      <c r="A847" s="2"/>
      <c r="B847" s="2"/>
      <c r="C847" s="2"/>
      <c r="D847" s="2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1.25" customHeight="1">
      <c r="A848" s="2"/>
      <c r="B848" s="2"/>
      <c r="C848" s="2"/>
      <c r="D848" s="2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1.25" customHeight="1">
      <c r="A849" s="2"/>
      <c r="B849" s="2"/>
      <c r="C849" s="2"/>
      <c r="D849" s="2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1.25" customHeight="1">
      <c r="A850" s="2"/>
      <c r="B850" s="2"/>
      <c r="C850" s="2"/>
      <c r="D850" s="2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1.25" customHeight="1">
      <c r="A851" s="2"/>
      <c r="B851" s="2"/>
      <c r="C851" s="2"/>
      <c r="D851" s="2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1.25" customHeight="1">
      <c r="A852" s="2"/>
      <c r="B852" s="2"/>
      <c r="C852" s="2"/>
      <c r="D852" s="2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1.25" customHeight="1">
      <c r="A853" s="2"/>
      <c r="B853" s="2"/>
      <c r="C853" s="2"/>
      <c r="D853" s="2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1.25" customHeight="1">
      <c r="A854" s="2"/>
      <c r="B854" s="2"/>
      <c r="C854" s="2"/>
      <c r="D854" s="2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1.25" customHeight="1">
      <c r="A855" s="2"/>
      <c r="B855" s="2"/>
      <c r="C855" s="2"/>
      <c r="D855" s="2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1.25" customHeight="1">
      <c r="A856" s="2"/>
      <c r="B856" s="2"/>
      <c r="C856" s="2"/>
      <c r="D856" s="2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1.25" customHeight="1">
      <c r="A857" s="2"/>
      <c r="B857" s="2"/>
      <c r="C857" s="2"/>
      <c r="D857" s="2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1.25" customHeight="1">
      <c r="A858" s="2"/>
      <c r="B858" s="2"/>
      <c r="C858" s="2"/>
      <c r="D858" s="2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1.25" customHeight="1">
      <c r="A859" s="2"/>
      <c r="B859" s="2"/>
      <c r="C859" s="2"/>
      <c r="D859" s="2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1.25" customHeight="1">
      <c r="A860" s="2"/>
      <c r="B860" s="2"/>
      <c r="C860" s="2"/>
      <c r="D860" s="2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1.25" customHeight="1">
      <c r="A861" s="2"/>
      <c r="B861" s="2"/>
      <c r="C861" s="2"/>
      <c r="D861" s="2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1.25" customHeight="1">
      <c r="A862" s="2"/>
      <c r="B862" s="2"/>
      <c r="C862" s="2"/>
      <c r="D862" s="2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1.25" customHeight="1">
      <c r="A863" s="2"/>
      <c r="B863" s="2"/>
      <c r="C863" s="2"/>
      <c r="D863" s="2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1.25" customHeight="1">
      <c r="A864" s="2"/>
      <c r="B864" s="2"/>
      <c r="C864" s="2"/>
      <c r="D864" s="2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1.25" customHeight="1">
      <c r="A865" s="2"/>
      <c r="B865" s="2"/>
      <c r="C865" s="2"/>
      <c r="D865" s="2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1.25" customHeight="1">
      <c r="A866" s="2"/>
      <c r="B866" s="2"/>
      <c r="C866" s="2"/>
      <c r="D866" s="2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1.25" customHeight="1">
      <c r="A867" s="2"/>
      <c r="B867" s="2"/>
      <c r="C867" s="2"/>
      <c r="D867" s="2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1.25" customHeight="1">
      <c r="A868" s="2"/>
      <c r="B868" s="2"/>
      <c r="C868" s="2"/>
      <c r="D868" s="2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1.25" customHeight="1">
      <c r="A869" s="2"/>
      <c r="B869" s="2"/>
      <c r="C869" s="2"/>
      <c r="D869" s="2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1.25" customHeight="1">
      <c r="A870" s="2"/>
      <c r="B870" s="2"/>
      <c r="C870" s="2"/>
      <c r="D870" s="2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1.25" customHeight="1">
      <c r="A871" s="2"/>
      <c r="B871" s="2"/>
      <c r="C871" s="2"/>
      <c r="D871" s="2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1.25" customHeight="1">
      <c r="A872" s="2"/>
      <c r="B872" s="2"/>
      <c r="C872" s="2"/>
      <c r="D872" s="2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1.25" customHeight="1">
      <c r="A873" s="2"/>
      <c r="B873" s="2"/>
      <c r="C873" s="2"/>
      <c r="D873" s="2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1.25" customHeight="1">
      <c r="A874" s="2"/>
      <c r="B874" s="2"/>
      <c r="C874" s="2"/>
      <c r="D874" s="2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1.25" customHeight="1">
      <c r="A875" s="2"/>
      <c r="B875" s="2"/>
      <c r="C875" s="2"/>
      <c r="D875" s="2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1.25" customHeight="1">
      <c r="A876" s="2"/>
      <c r="B876" s="2"/>
      <c r="C876" s="2"/>
      <c r="D876" s="2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1.25" customHeight="1">
      <c r="A877" s="2"/>
      <c r="B877" s="2"/>
      <c r="C877" s="2"/>
      <c r="D877" s="2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1.25" customHeight="1">
      <c r="A878" s="2"/>
      <c r="B878" s="2"/>
      <c r="C878" s="2"/>
      <c r="D878" s="2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1.25" customHeight="1">
      <c r="A879" s="2"/>
      <c r="B879" s="2"/>
      <c r="C879" s="2"/>
      <c r="D879" s="2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1.25" customHeight="1">
      <c r="A880" s="2"/>
      <c r="B880" s="2"/>
      <c r="C880" s="2"/>
      <c r="D880" s="2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1.25" customHeight="1">
      <c r="A881" s="2"/>
      <c r="B881" s="2"/>
      <c r="C881" s="2"/>
      <c r="D881" s="2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1.25" customHeight="1">
      <c r="A882" s="2"/>
      <c r="B882" s="2"/>
      <c r="C882" s="2"/>
      <c r="D882" s="2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1.25" customHeight="1">
      <c r="A883" s="2"/>
      <c r="B883" s="2"/>
      <c r="C883" s="2"/>
      <c r="D883" s="2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1.25" customHeight="1">
      <c r="A884" s="2"/>
      <c r="B884" s="2"/>
      <c r="C884" s="2"/>
      <c r="D884" s="2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1.25" customHeight="1">
      <c r="A885" s="2"/>
      <c r="B885" s="2"/>
      <c r="C885" s="2"/>
      <c r="D885" s="2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1.25" customHeight="1">
      <c r="A886" s="2"/>
      <c r="B886" s="2"/>
      <c r="C886" s="2"/>
      <c r="D886" s="2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1.25" customHeight="1">
      <c r="A887" s="2"/>
      <c r="B887" s="2"/>
      <c r="C887" s="2"/>
      <c r="D887" s="2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1.25" customHeight="1">
      <c r="A888" s="2"/>
      <c r="B888" s="2"/>
      <c r="C888" s="2"/>
      <c r="D888" s="2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1.25" customHeight="1">
      <c r="A889" s="2"/>
      <c r="B889" s="2"/>
      <c r="C889" s="2"/>
      <c r="D889" s="2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1.25" customHeight="1">
      <c r="A890" s="2"/>
      <c r="B890" s="2"/>
      <c r="C890" s="2"/>
      <c r="D890" s="2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1.25" customHeight="1">
      <c r="A891" s="2"/>
      <c r="B891" s="2"/>
      <c r="C891" s="2"/>
      <c r="D891" s="2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1.25" customHeight="1">
      <c r="A892" s="2"/>
      <c r="B892" s="2"/>
      <c r="C892" s="2"/>
      <c r="D892" s="2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1.25" customHeight="1">
      <c r="A893" s="2"/>
      <c r="B893" s="2"/>
      <c r="C893" s="2"/>
      <c r="D893" s="2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1.25" customHeight="1">
      <c r="A894" s="2"/>
      <c r="B894" s="2"/>
      <c r="C894" s="2"/>
      <c r="D894" s="2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1.25" customHeight="1">
      <c r="A895" s="2"/>
      <c r="B895" s="2"/>
      <c r="C895" s="2"/>
      <c r="D895" s="2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1.25" customHeight="1">
      <c r="A896" s="2"/>
      <c r="B896" s="2"/>
      <c r="C896" s="2"/>
      <c r="D896" s="2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1.25" customHeight="1">
      <c r="A897" s="2"/>
      <c r="B897" s="2"/>
      <c r="C897" s="2"/>
      <c r="D897" s="2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1.25" customHeight="1">
      <c r="A898" s="2"/>
      <c r="B898" s="2"/>
      <c r="C898" s="2"/>
      <c r="D898" s="2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1.25" customHeight="1">
      <c r="A899" s="2"/>
      <c r="B899" s="2"/>
      <c r="C899" s="2"/>
      <c r="D899" s="2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1.25" customHeight="1">
      <c r="A900" s="2"/>
      <c r="B900" s="2"/>
      <c r="C900" s="2"/>
      <c r="D900" s="2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1.25" customHeight="1">
      <c r="A901" s="2"/>
      <c r="B901" s="2"/>
      <c r="C901" s="2"/>
      <c r="D901" s="2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1.25" customHeight="1">
      <c r="A902" s="2"/>
      <c r="B902" s="2"/>
      <c r="C902" s="2"/>
      <c r="D902" s="2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1.25" customHeight="1">
      <c r="A903" s="2"/>
      <c r="B903" s="2"/>
      <c r="C903" s="2"/>
      <c r="D903" s="2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1.25" customHeight="1">
      <c r="A904" s="2"/>
      <c r="B904" s="2"/>
      <c r="C904" s="2"/>
      <c r="D904" s="2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1.25" customHeight="1">
      <c r="A905" s="2"/>
      <c r="B905" s="2"/>
      <c r="C905" s="2"/>
      <c r="D905" s="2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1.25" customHeight="1">
      <c r="A906" s="2"/>
      <c r="B906" s="2"/>
      <c r="C906" s="2"/>
      <c r="D906" s="2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1.25" customHeight="1">
      <c r="A907" s="2"/>
      <c r="B907" s="2"/>
      <c r="C907" s="2"/>
      <c r="D907" s="2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1.25" customHeight="1">
      <c r="A908" s="2"/>
      <c r="B908" s="2"/>
      <c r="C908" s="2"/>
      <c r="D908" s="2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1.25" customHeight="1">
      <c r="A909" s="2"/>
      <c r="B909" s="2"/>
      <c r="C909" s="2"/>
      <c r="D909" s="2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1.25" customHeight="1">
      <c r="A910" s="2"/>
      <c r="B910" s="2"/>
      <c r="C910" s="2"/>
      <c r="D910" s="2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1.25" customHeight="1">
      <c r="A911" s="2"/>
      <c r="B911" s="2"/>
      <c r="C911" s="2"/>
      <c r="D911" s="2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1.25" customHeight="1">
      <c r="A912" s="2"/>
      <c r="B912" s="2"/>
      <c r="C912" s="2"/>
      <c r="D912" s="2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1.25" customHeight="1">
      <c r="A913" s="2"/>
      <c r="B913" s="2"/>
      <c r="C913" s="2"/>
      <c r="D913" s="2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1.25" customHeight="1">
      <c r="A914" s="2"/>
      <c r="B914" s="2"/>
      <c r="C914" s="2"/>
      <c r="D914" s="2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1.25" customHeight="1">
      <c r="A915" s="2"/>
      <c r="B915" s="2"/>
      <c r="C915" s="2"/>
      <c r="D915" s="2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1.25" customHeight="1">
      <c r="A916" s="2"/>
      <c r="B916" s="2"/>
      <c r="C916" s="2"/>
      <c r="D916" s="2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1.25" customHeight="1">
      <c r="A917" s="2"/>
      <c r="B917" s="2"/>
      <c r="C917" s="2"/>
      <c r="D917" s="2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1.25" customHeight="1">
      <c r="A918" s="2"/>
      <c r="B918" s="2"/>
      <c r="C918" s="2"/>
      <c r="D918" s="2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1.25" customHeight="1">
      <c r="A919" s="2"/>
      <c r="B919" s="2"/>
      <c r="C919" s="2"/>
      <c r="D919" s="2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1.25" customHeight="1">
      <c r="A920" s="2"/>
      <c r="B920" s="2"/>
      <c r="C920" s="2"/>
      <c r="D920" s="2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1.25" customHeight="1">
      <c r="A921" s="2"/>
      <c r="B921" s="2"/>
      <c r="C921" s="2"/>
      <c r="D921" s="2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1.25" customHeight="1">
      <c r="A922" s="2"/>
      <c r="B922" s="2"/>
      <c r="C922" s="2"/>
      <c r="D922" s="2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1.25" customHeight="1">
      <c r="A923" s="2"/>
      <c r="B923" s="2"/>
      <c r="C923" s="2"/>
      <c r="D923" s="2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1.25" customHeight="1">
      <c r="A924" s="2"/>
      <c r="B924" s="2"/>
      <c r="C924" s="2"/>
      <c r="D924" s="2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1.25" customHeight="1">
      <c r="A925" s="2"/>
      <c r="B925" s="2"/>
      <c r="C925" s="2"/>
      <c r="D925" s="2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1.25" customHeight="1">
      <c r="A926" s="2"/>
      <c r="B926" s="2"/>
      <c r="C926" s="2"/>
      <c r="D926" s="2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1.25" customHeight="1">
      <c r="A927" s="2"/>
      <c r="B927" s="2"/>
      <c r="C927" s="2"/>
      <c r="D927" s="2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1.25" customHeight="1">
      <c r="A928" s="2"/>
      <c r="B928" s="2"/>
      <c r="C928" s="2"/>
      <c r="D928" s="2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1.25" customHeight="1">
      <c r="A929" s="2"/>
      <c r="B929" s="2"/>
      <c r="C929" s="2"/>
      <c r="D929" s="2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1.25" customHeight="1">
      <c r="A930" s="2"/>
      <c r="B930" s="2"/>
      <c r="C930" s="2"/>
      <c r="D930" s="2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1.25" customHeight="1">
      <c r="A931" s="2"/>
      <c r="B931" s="2"/>
      <c r="C931" s="2"/>
      <c r="D931" s="2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1.25" customHeight="1">
      <c r="A932" s="2"/>
      <c r="B932" s="2"/>
      <c r="C932" s="2"/>
      <c r="D932" s="2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1.25" customHeight="1">
      <c r="A933" s="2"/>
      <c r="B933" s="2"/>
      <c r="C933" s="2"/>
      <c r="D933" s="2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1.25" customHeight="1">
      <c r="A934" s="2"/>
      <c r="B934" s="2"/>
      <c r="C934" s="2"/>
      <c r="D934" s="2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1.25" customHeight="1">
      <c r="A935" s="2"/>
      <c r="B935" s="2"/>
      <c r="C935" s="2"/>
      <c r="D935" s="2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1.25" customHeight="1">
      <c r="A936" s="2"/>
      <c r="B936" s="2"/>
      <c r="C936" s="2"/>
      <c r="D936" s="2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1.25" customHeight="1">
      <c r="A937" s="2"/>
      <c r="B937" s="2"/>
      <c r="C937" s="2"/>
      <c r="D937" s="2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1.25" customHeight="1">
      <c r="A938" s="2"/>
      <c r="B938" s="2"/>
      <c r="C938" s="2"/>
      <c r="D938" s="2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1.25" customHeight="1">
      <c r="A939" s="2"/>
      <c r="B939" s="2"/>
      <c r="C939" s="2"/>
      <c r="D939" s="2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1.25" customHeight="1">
      <c r="A940" s="2"/>
      <c r="B940" s="2"/>
      <c r="C940" s="2"/>
      <c r="D940" s="2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1.25" customHeight="1">
      <c r="A941" s="2"/>
      <c r="B941" s="2"/>
      <c r="C941" s="2"/>
      <c r="D941" s="2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1.25" customHeight="1">
      <c r="A942" s="2"/>
      <c r="B942" s="2"/>
      <c r="C942" s="2"/>
      <c r="D942" s="2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1.25" customHeight="1">
      <c r="A943" s="2"/>
      <c r="B943" s="2"/>
      <c r="C943" s="2"/>
      <c r="D943" s="2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1.25" customHeight="1">
      <c r="A944" s="2"/>
      <c r="B944" s="2"/>
      <c r="C944" s="2"/>
      <c r="D944" s="2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1.25" customHeight="1">
      <c r="A945" s="2"/>
      <c r="B945" s="2"/>
      <c r="C945" s="2"/>
      <c r="D945" s="2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1.25" customHeight="1">
      <c r="A946" s="2"/>
      <c r="B946" s="2"/>
      <c r="C946" s="2"/>
      <c r="D946" s="2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1.25" customHeight="1">
      <c r="A947" s="2"/>
      <c r="B947" s="2"/>
      <c r="C947" s="2"/>
      <c r="D947" s="2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1.25" customHeight="1">
      <c r="A948" s="2"/>
      <c r="B948" s="2"/>
      <c r="C948" s="2"/>
      <c r="D948" s="2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1.25" customHeight="1">
      <c r="A949" s="2"/>
      <c r="B949" s="2"/>
      <c r="C949" s="2"/>
      <c r="D949" s="2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1.25" customHeight="1">
      <c r="A950" s="2"/>
      <c r="B950" s="2"/>
      <c r="C950" s="2"/>
      <c r="D950" s="2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1.25" customHeight="1">
      <c r="A951" s="2"/>
      <c r="B951" s="2"/>
      <c r="C951" s="2"/>
      <c r="D951" s="2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1.25" customHeight="1">
      <c r="A952" s="2"/>
      <c r="B952" s="2"/>
      <c r="C952" s="2"/>
      <c r="D952" s="2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1.25" customHeight="1">
      <c r="A953" s="2"/>
      <c r="B953" s="2"/>
      <c r="C953" s="2"/>
      <c r="D953" s="2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1.25" customHeight="1">
      <c r="A954" s="2"/>
      <c r="B954" s="2"/>
      <c r="C954" s="2"/>
      <c r="D954" s="2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1.25" customHeight="1">
      <c r="A955" s="2"/>
      <c r="B955" s="2"/>
      <c r="C955" s="2"/>
      <c r="D955" s="2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1.25" customHeight="1">
      <c r="A956" s="2"/>
      <c r="B956" s="2"/>
      <c r="C956" s="2"/>
      <c r="D956" s="2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1.25" customHeight="1">
      <c r="A957" s="2"/>
      <c r="B957" s="2"/>
      <c r="C957" s="2"/>
      <c r="D957" s="2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1.25" customHeight="1">
      <c r="A958" s="2"/>
      <c r="B958" s="2"/>
      <c r="C958" s="2"/>
      <c r="D958" s="2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1.25" customHeight="1">
      <c r="A959" s="2"/>
      <c r="B959" s="2"/>
      <c r="C959" s="2"/>
      <c r="D959" s="2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1.25" customHeight="1">
      <c r="A960" s="2"/>
      <c r="B960" s="2"/>
      <c r="C960" s="2"/>
      <c r="D960" s="2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1.25" customHeight="1">
      <c r="A961" s="2"/>
      <c r="B961" s="2"/>
      <c r="C961" s="2"/>
      <c r="D961" s="2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1.25" customHeight="1">
      <c r="A962" s="2"/>
      <c r="B962" s="2"/>
      <c r="C962" s="2"/>
      <c r="D962" s="2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1.25" customHeight="1">
      <c r="A963" s="2"/>
      <c r="B963" s="2"/>
      <c r="C963" s="2"/>
      <c r="D963" s="2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1.25" customHeight="1">
      <c r="A964" s="2"/>
      <c r="B964" s="2"/>
      <c r="C964" s="2"/>
      <c r="D964" s="2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1.25" customHeight="1">
      <c r="A965" s="2"/>
      <c r="B965" s="2"/>
      <c r="C965" s="2"/>
      <c r="D965" s="2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1.25" customHeight="1">
      <c r="A966" s="2"/>
      <c r="B966" s="2"/>
      <c r="C966" s="2"/>
      <c r="D966" s="2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1.25" customHeight="1">
      <c r="A967" s="2"/>
      <c r="B967" s="2"/>
      <c r="C967" s="2"/>
      <c r="D967" s="2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1.25" customHeight="1">
      <c r="A968" s="2"/>
      <c r="B968" s="2"/>
      <c r="C968" s="2"/>
      <c r="D968" s="2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1.25" customHeight="1">
      <c r="A969" s="2"/>
      <c r="B969" s="2"/>
      <c r="C969" s="2"/>
      <c r="D969" s="2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1.25" customHeight="1">
      <c r="A970" s="2"/>
      <c r="B970" s="2"/>
      <c r="C970" s="2"/>
      <c r="D970" s="2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1.25" customHeight="1">
      <c r="A971" s="2"/>
      <c r="B971" s="2"/>
      <c r="C971" s="2"/>
      <c r="D971" s="2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1.25" customHeight="1">
      <c r="A972" s="2"/>
      <c r="B972" s="2"/>
      <c r="C972" s="2"/>
      <c r="D972" s="2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1.25" customHeight="1">
      <c r="A973" s="2"/>
      <c r="B973" s="2"/>
      <c r="C973" s="2"/>
      <c r="D973" s="2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1.25" customHeight="1">
      <c r="A974" s="2"/>
      <c r="B974" s="2"/>
      <c r="C974" s="2"/>
      <c r="D974" s="2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1.25" customHeight="1">
      <c r="A975" s="2"/>
      <c r="B975" s="2"/>
      <c r="C975" s="2"/>
      <c r="D975" s="2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1.25" customHeight="1">
      <c r="A976" s="2"/>
      <c r="B976" s="2"/>
      <c r="C976" s="2"/>
      <c r="D976" s="2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1.25" customHeight="1">
      <c r="A977" s="2"/>
      <c r="B977" s="2"/>
      <c r="C977" s="2"/>
      <c r="D977" s="2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1.25" customHeight="1">
      <c r="A978" s="2"/>
      <c r="B978" s="2"/>
      <c r="C978" s="2"/>
      <c r="D978" s="2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1.25" customHeight="1">
      <c r="A979" s="2"/>
      <c r="B979" s="2"/>
      <c r="C979" s="2"/>
      <c r="D979" s="2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1.25" customHeight="1">
      <c r="A980" s="2"/>
      <c r="B980" s="2"/>
      <c r="C980" s="2"/>
      <c r="D980" s="2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1.25" customHeight="1">
      <c r="A981" s="2"/>
      <c r="B981" s="2"/>
      <c r="C981" s="2"/>
      <c r="D981" s="2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1.25" customHeight="1">
      <c r="A982" s="2"/>
      <c r="B982" s="2"/>
      <c r="C982" s="2"/>
      <c r="D982" s="2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1.25" customHeight="1">
      <c r="A983" s="2"/>
      <c r="B983" s="2"/>
      <c r="C983" s="2"/>
      <c r="D983" s="2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1.25" customHeight="1">
      <c r="A984" s="2"/>
      <c r="B984" s="2"/>
      <c r="C984" s="2"/>
      <c r="D984" s="2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1.25" customHeight="1">
      <c r="A985" s="2"/>
      <c r="B985" s="2"/>
      <c r="C985" s="2"/>
      <c r="D985" s="2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1.25" customHeight="1">
      <c r="A986" s="2"/>
      <c r="B986" s="2"/>
      <c r="C986" s="2"/>
      <c r="D986" s="2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1.25" customHeight="1">
      <c r="A987" s="2"/>
      <c r="B987" s="2"/>
      <c r="C987" s="2"/>
      <c r="D987" s="2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1.25" customHeight="1">
      <c r="A988" s="2"/>
      <c r="B988" s="2"/>
      <c r="C988" s="2"/>
      <c r="D988" s="2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1.25" customHeight="1">
      <c r="A989" s="2"/>
      <c r="B989" s="2"/>
      <c r="C989" s="2"/>
      <c r="D989" s="2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1.25" customHeight="1">
      <c r="A990" s="2"/>
      <c r="B990" s="2"/>
      <c r="C990" s="2"/>
      <c r="D990" s="2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1.25" customHeight="1">
      <c r="A991" s="2"/>
      <c r="B991" s="2"/>
      <c r="C991" s="2"/>
      <c r="D991" s="2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1.25" customHeight="1">
      <c r="A992" s="2"/>
      <c r="B992" s="2"/>
      <c r="C992" s="2"/>
      <c r="D992" s="2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1.25" customHeight="1">
      <c r="A993" s="2"/>
      <c r="B993" s="2"/>
      <c r="C993" s="2"/>
      <c r="D993" s="2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1.25" customHeight="1">
      <c r="A994" s="2"/>
      <c r="B994" s="2"/>
      <c r="C994" s="2"/>
      <c r="D994" s="2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1.25" customHeight="1">
      <c r="A995" s="2"/>
      <c r="B995" s="2"/>
      <c r="C995" s="2"/>
      <c r="D995" s="2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1.25" customHeight="1">
      <c r="A996" s="2"/>
      <c r="B996" s="2"/>
      <c r="C996" s="2"/>
      <c r="D996" s="2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1.25" customHeight="1">
      <c r="A997" s="2"/>
      <c r="B997" s="2"/>
      <c r="C997" s="2"/>
      <c r="D997" s="2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1.25" customHeight="1">
      <c r="A998" s="2"/>
      <c r="B998" s="2"/>
      <c r="C998" s="2"/>
      <c r="D998" s="2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1.25" customHeight="1">
      <c r="A999" s="2"/>
      <c r="B999" s="2"/>
      <c r="C999" s="2"/>
      <c r="D999" s="2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1.25" customHeight="1">
      <c r="A1000" s="2"/>
      <c r="B1000" s="2"/>
      <c r="C1000" s="2"/>
      <c r="D1000" s="2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1.25" customHeight="1">
      <c r="A1001" s="2"/>
      <c r="B1001" s="2"/>
      <c r="C1001" s="2"/>
      <c r="D1001" s="2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11.25" customHeight="1">
      <c r="A1002" s="2"/>
      <c r="B1002" s="2"/>
      <c r="C1002" s="2"/>
      <c r="D1002" s="2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ht="11.25" customHeight="1">
      <c r="A1003" s="2"/>
      <c r="B1003" s="2"/>
      <c r="C1003" s="2"/>
      <c r="D1003" s="2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ht="11.25" customHeight="1">
      <c r="A1004" s="2"/>
      <c r="B1004" s="2"/>
      <c r="C1004" s="2"/>
      <c r="D1004" s="2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ht="11.25" customHeight="1">
      <c r="A1005" s="2"/>
      <c r="B1005" s="2"/>
      <c r="C1005" s="2"/>
      <c r="D1005" s="2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ht="11.25" customHeight="1">
      <c r="A1006" s="2"/>
      <c r="B1006" s="2"/>
      <c r="C1006" s="2"/>
      <c r="D1006" s="2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ht="11.25" customHeight="1">
      <c r="A1007" s="2"/>
      <c r="B1007" s="2"/>
      <c r="C1007" s="2"/>
      <c r="D1007" s="2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ht="11.25" customHeight="1">
      <c r="A1008" s="2"/>
      <c r="B1008" s="2"/>
      <c r="C1008" s="2"/>
      <c r="D1008" s="2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ht="11.25" customHeight="1">
      <c r="A1009" s="2"/>
      <c r="B1009" s="2"/>
      <c r="C1009" s="2"/>
      <c r="D1009" s="2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ht="11.25" customHeight="1">
      <c r="A1010" s="2"/>
      <c r="B1010" s="2"/>
      <c r="C1010" s="2"/>
      <c r="D1010" s="2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ht="11.25" customHeight="1">
      <c r="A1011" s="2"/>
      <c r="B1011" s="2"/>
      <c r="C1011" s="2"/>
      <c r="D1011" s="2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ht="11.25" customHeight="1">
      <c r="A1012" s="2"/>
      <c r="B1012" s="2"/>
      <c r="C1012" s="2"/>
      <c r="D1012" s="2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ht="11.25" customHeight="1">
      <c r="A1013" s="2"/>
      <c r="B1013" s="2"/>
      <c r="C1013" s="2"/>
      <c r="D1013" s="2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</sheetData>
  <dataValidations disablePrompts="1" count="2">
    <dataValidation type="list" allowBlank="1" showInputMessage="1" showErrorMessage="1" sqref="D13" xr:uid="{3152D1C6-D840-4141-ABF5-31AD0296246B}">
      <formula1>"DE, ENG"</formula1>
    </dataValidation>
    <dataValidation type="list" allowBlank="1" showInputMessage="1" showErrorMessage="1" sqref="F3" xr:uid="{7E9FC286-B76D-2647-9786-2C0BE4EBED16}">
      <formula1>"Letztes GJ, TTM, Ø 3 Jahre"</formula1>
    </dataValidation>
  </dataValidations>
  <pageMargins left="0.7" right="0.7" top="0.75" bottom="0.75" header="0" footer="0"/>
  <pageSetup paperSize="9" orientation="landscape" r:id="rId1"/>
  <headerFooter>
    <oddFooter>&amp;L&amp;F &amp;D &amp;T&amp;R&amp;A</oddFooter>
  </headerFooter>
  <ignoredErrors>
    <ignoredError sqref="E48:H48 E50:H51 E59:H60" evalError="1"/>
    <ignoredError sqref="F23:H23 F36:H3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4B907-1B1A-4010-BA4F-72FA1A5F40AE}">
  <dimension ref="A1:H49"/>
  <sheetViews>
    <sheetView zoomScale="150" zoomScaleNormal="150" workbookViewId="0">
      <selection activeCell="B3" sqref="B3:H48"/>
    </sheetView>
  </sheetViews>
  <sheetFormatPr baseColWidth="10" defaultColWidth="9" defaultRowHeight="13"/>
  <cols>
    <col min="1" max="1" width="26.33203125" style="68" customWidth="1"/>
    <col min="2" max="2" width="16.33203125" style="68" customWidth="1"/>
    <col min="3" max="3" width="13" style="68" customWidth="1"/>
    <col min="4" max="4" width="16.5" style="68" customWidth="1"/>
    <col min="5" max="5" width="10.5" style="68" customWidth="1"/>
    <col min="6" max="6" width="13.33203125" style="68" bestFit="1" customWidth="1"/>
    <col min="7" max="8" width="11.1640625" style="68" bestFit="1" customWidth="1"/>
    <col min="9" max="16384" width="9" style="68"/>
  </cols>
  <sheetData>
    <row r="1" spans="1:8" ht="23.75" customHeight="1">
      <c r="A1" s="60" t="s">
        <v>76</v>
      </c>
      <c r="B1" s="61" t="s">
        <v>77</v>
      </c>
      <c r="C1" s="62" t="s">
        <v>78</v>
      </c>
      <c r="D1" s="63" t="s">
        <v>79</v>
      </c>
      <c r="E1" s="64" t="s">
        <v>80</v>
      </c>
      <c r="F1" s="65" t="s">
        <v>81</v>
      </c>
      <c r="G1" s="66" t="s">
        <v>82</v>
      </c>
      <c r="H1" s="66" t="s">
        <v>117</v>
      </c>
    </row>
    <row r="2" spans="1:8" ht="12.25" customHeight="1">
      <c r="A2" s="69"/>
      <c r="B2" s="116"/>
      <c r="C2" s="117"/>
      <c r="D2" s="117"/>
      <c r="E2" s="117"/>
      <c r="F2" s="117"/>
      <c r="G2" s="117"/>
      <c r="H2" s="117"/>
    </row>
    <row r="3" spans="1:8" ht="11.25" customHeight="1">
      <c r="A3" s="70" t="s">
        <v>83</v>
      </c>
      <c r="B3" s="71"/>
      <c r="C3" s="72"/>
      <c r="D3" s="73"/>
      <c r="E3" s="74"/>
      <c r="F3" s="75"/>
      <c r="G3" s="72"/>
      <c r="H3" s="72"/>
    </row>
    <row r="4" spans="1:8" ht="11.25" customHeight="1">
      <c r="A4" s="77" t="s">
        <v>84</v>
      </c>
      <c r="B4" s="78"/>
      <c r="C4" s="79"/>
      <c r="D4" s="80"/>
      <c r="E4" s="81"/>
      <c r="F4" s="82"/>
      <c r="G4" s="79"/>
      <c r="H4" s="79"/>
    </row>
    <row r="5" spans="1:8" ht="11.25" customHeight="1">
      <c r="A5" s="70" t="s">
        <v>85</v>
      </c>
      <c r="B5" s="71"/>
      <c r="C5" s="72"/>
      <c r="D5" s="73"/>
      <c r="E5" s="84"/>
      <c r="F5" s="75"/>
      <c r="G5" s="72"/>
      <c r="H5" s="72"/>
    </row>
    <row r="6" spans="1:8" ht="9.75" customHeight="1">
      <c r="A6" s="86"/>
      <c r="B6" s="113"/>
      <c r="C6" s="114"/>
      <c r="D6" s="114"/>
      <c r="E6" s="114"/>
      <c r="F6" s="114"/>
      <c r="G6" s="114"/>
      <c r="H6" s="114"/>
    </row>
    <row r="7" spans="1:8" ht="11.25" customHeight="1">
      <c r="A7" s="87" t="s">
        <v>86</v>
      </c>
      <c r="B7" s="88"/>
      <c r="C7" s="89"/>
      <c r="D7" s="90"/>
      <c r="E7" s="91"/>
      <c r="F7" s="92"/>
      <c r="G7" s="89"/>
      <c r="H7" s="89"/>
    </row>
    <row r="8" spans="1:8" ht="9.75" customHeight="1">
      <c r="A8" s="86"/>
      <c r="B8" s="113"/>
      <c r="C8" s="114"/>
      <c r="D8" s="114"/>
      <c r="E8" s="114"/>
      <c r="F8" s="114"/>
      <c r="G8" s="114"/>
      <c r="H8" s="114"/>
    </row>
    <row r="9" spans="1:8" ht="11.25" customHeight="1">
      <c r="A9" s="20" t="s">
        <v>12</v>
      </c>
      <c r="B9" s="71"/>
      <c r="C9" s="72"/>
      <c r="D9" s="73"/>
      <c r="E9" s="74"/>
      <c r="F9" s="75"/>
      <c r="G9" s="72"/>
      <c r="H9" s="72"/>
    </row>
    <row r="10" spans="1:8" ht="9.75" customHeight="1">
      <c r="A10" s="86"/>
      <c r="B10" s="113"/>
      <c r="C10" s="114"/>
      <c r="D10" s="114"/>
      <c r="E10" s="114"/>
      <c r="F10" s="114"/>
      <c r="G10" s="114"/>
      <c r="H10" s="114"/>
    </row>
    <row r="11" spans="1:8" ht="11.25" customHeight="1">
      <c r="A11" s="87" t="s">
        <v>87</v>
      </c>
      <c r="B11" s="88"/>
      <c r="C11" s="89"/>
      <c r="D11" s="90"/>
      <c r="E11" s="91"/>
      <c r="F11" s="92"/>
      <c r="G11" s="89"/>
      <c r="H11" s="89"/>
    </row>
    <row r="12" spans="1:8" ht="9.75" customHeight="1">
      <c r="A12" s="86"/>
      <c r="B12" s="113"/>
      <c r="C12" s="114"/>
      <c r="D12" s="114"/>
      <c r="E12" s="114"/>
      <c r="F12" s="114"/>
      <c r="G12" s="114"/>
      <c r="H12" s="114"/>
    </row>
    <row r="13" spans="1:8" ht="11.25" customHeight="1">
      <c r="A13" s="70" t="s">
        <v>88</v>
      </c>
      <c r="B13" s="71"/>
      <c r="C13" s="72"/>
      <c r="D13" s="73"/>
      <c r="E13" s="74"/>
      <c r="F13" s="75"/>
      <c r="G13" s="72"/>
      <c r="H13" s="72"/>
    </row>
    <row r="14" spans="1:8" ht="9.75" customHeight="1">
      <c r="A14" s="86"/>
      <c r="B14" s="113"/>
      <c r="C14" s="114"/>
      <c r="D14" s="114"/>
      <c r="E14" s="114"/>
      <c r="F14" s="114"/>
      <c r="G14" s="114"/>
      <c r="H14" s="114"/>
    </row>
    <row r="15" spans="1:8" ht="11.25" customHeight="1">
      <c r="A15" s="87" t="s">
        <v>89</v>
      </c>
      <c r="B15" s="88"/>
      <c r="C15" s="89"/>
      <c r="D15" s="90"/>
      <c r="E15" s="91"/>
      <c r="F15" s="92"/>
      <c r="G15" s="89"/>
      <c r="H15" s="89"/>
    </row>
    <row r="16" spans="1:8" ht="9.75" customHeight="1">
      <c r="A16" s="86"/>
      <c r="B16" s="113"/>
      <c r="C16" s="114"/>
      <c r="D16" s="114"/>
      <c r="E16" s="114"/>
      <c r="F16" s="114"/>
      <c r="G16" s="114"/>
      <c r="H16" s="114"/>
    </row>
    <row r="17" spans="1:8" ht="11.25" customHeight="1">
      <c r="A17" s="94" t="s">
        <v>90</v>
      </c>
      <c r="B17" s="110"/>
      <c r="C17" s="111"/>
      <c r="D17" s="111"/>
      <c r="E17" s="111"/>
      <c r="F17" s="111"/>
      <c r="G17" s="111"/>
      <c r="H17" s="111"/>
    </row>
    <row r="18" spans="1:8" ht="11.25" customHeight="1">
      <c r="A18" s="77" t="s">
        <v>91</v>
      </c>
      <c r="B18" s="78"/>
      <c r="C18" s="79"/>
      <c r="D18" s="80"/>
      <c r="E18" s="95"/>
      <c r="F18" s="82"/>
      <c r="G18" s="79"/>
      <c r="H18" s="79"/>
    </row>
    <row r="19" spans="1:8" ht="11.25" customHeight="1">
      <c r="A19" s="70" t="s">
        <v>92</v>
      </c>
      <c r="B19" s="71"/>
      <c r="C19" s="72"/>
      <c r="D19" s="73"/>
      <c r="E19" s="74"/>
      <c r="F19" s="75"/>
      <c r="G19" s="72"/>
      <c r="H19" s="72"/>
    </row>
    <row r="20" spans="1:8" ht="11.25" customHeight="1">
      <c r="A20" s="77" t="s">
        <v>93</v>
      </c>
      <c r="B20" s="78"/>
      <c r="C20" s="79"/>
      <c r="D20" s="80"/>
      <c r="E20" s="95"/>
      <c r="F20" s="82"/>
      <c r="G20" s="79"/>
      <c r="H20" s="79"/>
    </row>
    <row r="21" spans="1:8" ht="11.25" customHeight="1">
      <c r="A21" s="20" t="s">
        <v>18</v>
      </c>
      <c r="B21" s="71"/>
      <c r="C21" s="72"/>
      <c r="D21" s="73"/>
      <c r="E21" s="74"/>
      <c r="F21" s="75"/>
      <c r="G21" s="72"/>
      <c r="H21" s="72"/>
    </row>
    <row r="22" spans="1:8" ht="11.25" customHeight="1">
      <c r="A22" s="77" t="s">
        <v>94</v>
      </c>
      <c r="B22" s="78"/>
      <c r="C22" s="79"/>
      <c r="D22" s="80"/>
      <c r="E22" s="81"/>
      <c r="F22" s="82"/>
      <c r="G22" s="79"/>
      <c r="H22" s="79"/>
    </row>
    <row r="23" spans="1:8" ht="11.25" customHeight="1">
      <c r="A23" s="20" t="s">
        <v>19</v>
      </c>
      <c r="B23" s="71"/>
      <c r="C23" s="72"/>
      <c r="D23" s="73"/>
      <c r="E23" s="74"/>
      <c r="F23" s="75"/>
      <c r="G23" s="72"/>
      <c r="H23" s="72"/>
    </row>
    <row r="24" spans="1:8" ht="11.25" customHeight="1">
      <c r="A24" s="77" t="s">
        <v>95</v>
      </c>
      <c r="B24" s="78"/>
      <c r="C24" s="79"/>
      <c r="D24" s="80"/>
      <c r="E24" s="95"/>
      <c r="F24" s="82"/>
      <c r="G24" s="79"/>
      <c r="H24" s="79"/>
    </row>
    <row r="25" spans="1:8" ht="11.25" customHeight="1">
      <c r="A25" s="70" t="s">
        <v>96</v>
      </c>
      <c r="B25" s="71"/>
      <c r="C25" s="72"/>
      <c r="D25" s="73"/>
      <c r="E25" s="74"/>
      <c r="F25" s="75"/>
      <c r="G25" s="72"/>
      <c r="H25" s="72"/>
    </row>
    <row r="26" spans="1:8" ht="11.25" customHeight="1">
      <c r="A26" s="77" t="s">
        <v>97</v>
      </c>
      <c r="B26" s="78"/>
      <c r="C26" s="79"/>
      <c r="D26" s="80"/>
      <c r="E26" s="95"/>
      <c r="F26" s="82"/>
      <c r="G26" s="79"/>
      <c r="H26" s="79"/>
    </row>
    <row r="27" spans="1:8" ht="11.25" customHeight="1">
      <c r="A27" s="20" t="s">
        <v>22</v>
      </c>
      <c r="B27" s="71"/>
      <c r="C27" s="72"/>
      <c r="D27" s="73"/>
      <c r="E27" s="74"/>
      <c r="F27" s="75"/>
      <c r="G27" s="72"/>
      <c r="H27" s="72"/>
    </row>
    <row r="28" spans="1:8" ht="11.25" customHeight="1">
      <c r="A28" s="77" t="s">
        <v>98</v>
      </c>
      <c r="B28" s="78"/>
      <c r="C28" s="79"/>
      <c r="D28" s="80"/>
      <c r="E28" s="95"/>
      <c r="F28" s="82"/>
      <c r="G28" s="79"/>
      <c r="H28" s="79"/>
    </row>
    <row r="29" spans="1:8" ht="11.25" customHeight="1">
      <c r="A29" s="87" t="s">
        <v>99</v>
      </c>
      <c r="B29" s="88"/>
      <c r="C29" s="89"/>
      <c r="D29" s="90"/>
      <c r="E29" s="91"/>
      <c r="F29" s="92"/>
      <c r="G29" s="89"/>
      <c r="H29" s="89"/>
    </row>
    <row r="30" spans="1:8" ht="9.75" customHeight="1">
      <c r="A30" s="86"/>
      <c r="B30" s="113"/>
      <c r="C30" s="114"/>
      <c r="D30" s="114"/>
      <c r="E30" s="114"/>
      <c r="F30" s="114"/>
      <c r="G30" s="114"/>
      <c r="H30" s="114"/>
    </row>
    <row r="31" spans="1:8" ht="11.25" customHeight="1">
      <c r="A31" s="87" t="s">
        <v>100</v>
      </c>
      <c r="B31" s="88"/>
      <c r="C31" s="89"/>
      <c r="D31" s="90"/>
      <c r="E31" s="91"/>
      <c r="F31" s="92"/>
      <c r="G31" s="89"/>
      <c r="H31" s="89"/>
    </row>
    <row r="32" spans="1:8" ht="9.75" customHeight="1">
      <c r="A32" s="86"/>
      <c r="B32" s="113"/>
      <c r="C32" s="114"/>
      <c r="D32" s="114"/>
      <c r="E32" s="114"/>
      <c r="F32" s="114"/>
      <c r="G32" s="114"/>
      <c r="H32" s="114"/>
    </row>
    <row r="33" spans="1:8" ht="11.25" customHeight="1">
      <c r="A33" s="97" t="s">
        <v>101</v>
      </c>
      <c r="B33" s="71"/>
      <c r="C33" s="72"/>
      <c r="D33" s="73"/>
      <c r="E33" s="74"/>
      <c r="F33" s="75"/>
      <c r="G33" s="72"/>
      <c r="H33" s="72"/>
    </row>
    <row r="34" spans="1:8" ht="11.25" customHeight="1">
      <c r="A34" s="98" t="s">
        <v>102</v>
      </c>
      <c r="B34" s="78"/>
      <c r="C34" s="79"/>
      <c r="D34" s="80"/>
      <c r="E34" s="81"/>
      <c r="F34" s="82"/>
      <c r="G34" s="79"/>
      <c r="H34" s="79"/>
    </row>
    <row r="35" spans="1:8" ht="11.25" customHeight="1">
      <c r="A35" s="99" t="s">
        <v>103</v>
      </c>
      <c r="B35" s="88"/>
      <c r="C35" s="89"/>
      <c r="D35" s="90"/>
      <c r="E35" s="91"/>
      <c r="F35" s="92"/>
      <c r="G35" s="89"/>
      <c r="H35" s="89"/>
    </row>
    <row r="36" spans="1:8" ht="9.75" customHeight="1">
      <c r="A36" s="86"/>
      <c r="B36" s="113"/>
      <c r="C36" s="114"/>
      <c r="D36" s="114"/>
      <c r="E36" s="114"/>
      <c r="F36" s="114"/>
      <c r="G36" s="114"/>
      <c r="H36" s="114"/>
    </row>
    <row r="37" spans="1:8" ht="11.25" customHeight="1">
      <c r="A37" s="97" t="s">
        <v>104</v>
      </c>
      <c r="B37" s="71"/>
      <c r="C37" s="72"/>
      <c r="D37" s="73"/>
      <c r="E37" s="74"/>
      <c r="F37" s="75"/>
      <c r="G37" s="72"/>
      <c r="H37" s="72"/>
    </row>
    <row r="38" spans="1:8" ht="11.25" customHeight="1">
      <c r="A38" s="100" t="s">
        <v>105</v>
      </c>
      <c r="B38" s="78"/>
      <c r="C38" s="79"/>
      <c r="D38" s="80"/>
      <c r="E38" s="95"/>
      <c r="F38" s="82"/>
      <c r="G38" s="79"/>
      <c r="H38" s="79"/>
    </row>
    <row r="39" spans="1:8" ht="11.25" customHeight="1">
      <c r="A39" s="97" t="s">
        <v>106</v>
      </c>
      <c r="B39" s="71"/>
      <c r="C39" s="72"/>
      <c r="D39" s="73"/>
      <c r="E39" s="84"/>
      <c r="F39" s="75"/>
      <c r="G39" s="72"/>
      <c r="H39" s="72"/>
    </row>
    <row r="40" spans="1:8" ht="11.25" customHeight="1">
      <c r="A40" s="101" t="s">
        <v>107</v>
      </c>
      <c r="B40" s="102"/>
      <c r="C40" s="103"/>
      <c r="D40" s="104"/>
      <c r="E40" s="105"/>
      <c r="F40" s="106"/>
      <c r="G40" s="103"/>
      <c r="H40" s="103"/>
    </row>
    <row r="41" spans="1:8" ht="8.5" customHeight="1">
      <c r="A41" s="108"/>
      <c r="B41" s="110"/>
      <c r="C41" s="111"/>
      <c r="D41" s="111"/>
      <c r="E41" s="111"/>
      <c r="F41" s="111"/>
      <c r="G41" s="111"/>
      <c r="H41" s="111"/>
    </row>
    <row r="42" spans="1:8" ht="11.25" customHeight="1">
      <c r="A42" s="77" t="s">
        <v>108</v>
      </c>
      <c r="B42" s="78"/>
      <c r="C42" s="79"/>
      <c r="D42" s="80"/>
      <c r="E42" s="81"/>
      <c r="F42" s="82"/>
      <c r="G42" s="79"/>
      <c r="H42" s="79"/>
    </row>
    <row r="43" spans="1:8" ht="8.5" customHeight="1">
      <c r="A43" s="108"/>
      <c r="B43" s="110"/>
      <c r="C43" s="111"/>
      <c r="D43" s="111"/>
      <c r="E43" s="111"/>
      <c r="F43" s="111"/>
      <c r="G43" s="111"/>
      <c r="H43" s="111"/>
    </row>
    <row r="44" spans="1:8" ht="11.25" customHeight="1">
      <c r="A44" s="109" t="s">
        <v>109</v>
      </c>
      <c r="B44" s="102"/>
      <c r="C44" s="103"/>
      <c r="D44" s="104"/>
      <c r="E44" s="105"/>
      <c r="F44" s="106"/>
      <c r="G44" s="103"/>
      <c r="H44" s="103"/>
    </row>
    <row r="45" spans="1:8" ht="15" customHeight="1">
      <c r="A45" s="171" t="s">
        <v>194</v>
      </c>
      <c r="B45" s="110"/>
      <c r="C45" s="110"/>
      <c r="D45" s="110"/>
      <c r="E45" s="110"/>
      <c r="F45" s="110"/>
      <c r="G45" s="110"/>
      <c r="H45" s="110"/>
    </row>
    <row r="46" spans="1:8" ht="11.25" customHeight="1">
      <c r="A46" s="98" t="s">
        <v>110</v>
      </c>
      <c r="B46" s="78"/>
      <c r="C46" s="79"/>
      <c r="D46" s="80"/>
      <c r="E46" s="95"/>
      <c r="F46" s="82"/>
      <c r="G46" s="79"/>
      <c r="H46" s="79"/>
    </row>
    <row r="47" spans="1:8" ht="8.5" customHeight="1">
      <c r="A47" s="108"/>
      <c r="B47" s="110"/>
      <c r="C47" s="111"/>
      <c r="D47" s="111"/>
      <c r="E47" s="111"/>
      <c r="F47" s="111"/>
      <c r="G47" s="111"/>
      <c r="H47" s="111"/>
    </row>
    <row r="48" spans="1:8" ht="11.25" customHeight="1">
      <c r="A48" s="109" t="s">
        <v>111</v>
      </c>
      <c r="B48" s="102"/>
      <c r="C48" s="103"/>
      <c r="D48" s="104"/>
      <c r="E48" s="105"/>
      <c r="F48" s="106"/>
      <c r="G48" s="103"/>
      <c r="H48" s="103"/>
    </row>
    <row r="49" spans="1:8" ht="8.5" customHeight="1">
      <c r="A49" s="108"/>
      <c r="B49" s="110"/>
      <c r="C49" s="111"/>
      <c r="D49" s="111"/>
      <c r="E49" s="111"/>
      <c r="F49" s="111"/>
      <c r="G49" s="111"/>
      <c r="H49" s="1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E50FA-9EF8-46EF-B572-E6D76B0A9C87}">
  <dimension ref="A1:I49"/>
  <sheetViews>
    <sheetView zoomScale="150" zoomScaleNormal="150" workbookViewId="0">
      <selection activeCell="B3" sqref="B3:I48"/>
    </sheetView>
  </sheetViews>
  <sheetFormatPr baseColWidth="10" defaultColWidth="9" defaultRowHeight="13"/>
  <cols>
    <col min="1" max="1" width="26.33203125" style="68" customWidth="1"/>
    <col min="2" max="2" width="16.33203125" style="68" customWidth="1"/>
    <col min="3" max="3" width="13" style="68" customWidth="1"/>
    <col min="4" max="4" width="17" style="68" customWidth="1"/>
    <col min="5" max="5" width="12" style="68" customWidth="1"/>
    <col min="6" max="6" width="13.6640625" style="68" customWidth="1"/>
    <col min="7" max="7" width="16.6640625" style="68" customWidth="1"/>
    <col min="8" max="8" width="11.1640625" style="68" customWidth="1"/>
    <col min="9" max="9" width="7.1640625" style="68" customWidth="1"/>
    <col min="10" max="16384" width="9" style="68"/>
  </cols>
  <sheetData>
    <row r="1" spans="1:9" ht="23.75" customHeight="1">
      <c r="A1" s="60" t="s">
        <v>76</v>
      </c>
      <c r="B1" s="61" t="s">
        <v>112</v>
      </c>
      <c r="C1" s="62" t="s">
        <v>113</v>
      </c>
      <c r="D1" s="63" t="s">
        <v>79</v>
      </c>
      <c r="E1" s="119" t="s">
        <v>80</v>
      </c>
      <c r="F1" s="120" t="s">
        <v>114</v>
      </c>
      <c r="G1" s="66" t="s">
        <v>115</v>
      </c>
      <c r="H1" s="63" t="s">
        <v>79</v>
      </c>
      <c r="I1" s="67" t="s">
        <v>80</v>
      </c>
    </row>
    <row r="2" spans="1:9" ht="12.25" customHeight="1">
      <c r="A2" s="69"/>
      <c r="B2" s="116"/>
      <c r="C2" s="117"/>
      <c r="D2" s="117"/>
      <c r="E2" s="117"/>
      <c r="F2" s="117"/>
      <c r="G2" s="117"/>
      <c r="H2" s="117"/>
      <c r="I2" s="118"/>
    </row>
    <row r="3" spans="1:9" ht="11.25" customHeight="1">
      <c r="A3" s="70" t="s">
        <v>83</v>
      </c>
      <c r="B3" s="71"/>
      <c r="C3" s="72"/>
      <c r="D3" s="73"/>
      <c r="E3" s="121"/>
      <c r="F3" s="75"/>
      <c r="G3" s="121"/>
      <c r="H3" s="73"/>
      <c r="I3" s="76"/>
    </row>
    <row r="4" spans="1:9" ht="11.25" customHeight="1">
      <c r="A4" s="77" t="s">
        <v>84</v>
      </c>
      <c r="B4" s="78"/>
      <c r="C4" s="79"/>
      <c r="D4" s="80"/>
      <c r="E4" s="81"/>
      <c r="F4" s="82"/>
      <c r="G4" s="122"/>
      <c r="H4" s="80"/>
      <c r="I4" s="83"/>
    </row>
    <row r="5" spans="1:9" ht="11.25" customHeight="1">
      <c r="A5" s="70" t="s">
        <v>85</v>
      </c>
      <c r="B5" s="71"/>
      <c r="C5" s="72"/>
      <c r="D5" s="73"/>
      <c r="E5" s="84"/>
      <c r="F5" s="75"/>
      <c r="G5" s="121"/>
      <c r="H5" s="73"/>
      <c r="I5" s="85"/>
    </row>
    <row r="6" spans="1:9" ht="9.75" customHeight="1">
      <c r="A6" s="86"/>
      <c r="B6" s="113"/>
      <c r="C6" s="114"/>
      <c r="D6" s="114"/>
      <c r="E6" s="114"/>
      <c r="F6" s="114"/>
      <c r="G6" s="114"/>
      <c r="H6" s="114"/>
      <c r="I6" s="115"/>
    </row>
    <row r="7" spans="1:9" ht="11.25" customHeight="1">
      <c r="A7" s="87" t="s">
        <v>86</v>
      </c>
      <c r="B7" s="88"/>
      <c r="C7" s="89"/>
      <c r="D7" s="90"/>
      <c r="E7" s="123"/>
      <c r="F7" s="92"/>
      <c r="G7" s="123"/>
      <c r="H7" s="90"/>
      <c r="I7" s="93"/>
    </row>
    <row r="8" spans="1:9" ht="9.75" customHeight="1">
      <c r="A8" s="86"/>
      <c r="B8" s="113"/>
      <c r="C8" s="114"/>
      <c r="D8" s="114"/>
      <c r="E8" s="114"/>
      <c r="F8" s="114"/>
      <c r="G8" s="114"/>
      <c r="H8" s="114"/>
      <c r="I8" s="115"/>
    </row>
    <row r="9" spans="1:9" ht="11.25" customHeight="1">
      <c r="A9" s="20" t="s">
        <v>12</v>
      </c>
      <c r="B9" s="71"/>
      <c r="C9" s="72"/>
      <c r="D9" s="73"/>
      <c r="E9" s="121"/>
      <c r="F9" s="75"/>
      <c r="G9" s="121"/>
      <c r="H9" s="73"/>
      <c r="I9" s="76"/>
    </row>
    <row r="10" spans="1:9" ht="9.75" customHeight="1">
      <c r="A10" s="86"/>
      <c r="B10" s="113"/>
      <c r="C10" s="114"/>
      <c r="D10" s="114"/>
      <c r="E10" s="114"/>
      <c r="F10" s="114"/>
      <c r="G10" s="114"/>
      <c r="H10" s="114"/>
      <c r="I10" s="115"/>
    </row>
    <row r="11" spans="1:9" ht="11.25" customHeight="1">
      <c r="A11" s="87" t="s">
        <v>87</v>
      </c>
      <c r="B11" s="88"/>
      <c r="C11" s="89"/>
      <c r="D11" s="90"/>
      <c r="E11" s="123"/>
      <c r="F11" s="92"/>
      <c r="G11" s="123"/>
      <c r="H11" s="90"/>
      <c r="I11" s="93"/>
    </row>
    <row r="12" spans="1:9" ht="9.75" customHeight="1">
      <c r="A12" s="86"/>
      <c r="B12" s="113"/>
      <c r="C12" s="114"/>
      <c r="D12" s="114"/>
      <c r="E12" s="114"/>
      <c r="F12" s="114"/>
      <c r="G12" s="114"/>
      <c r="H12" s="114"/>
      <c r="I12" s="115"/>
    </row>
    <row r="13" spans="1:9" ht="11.25" customHeight="1">
      <c r="A13" s="70" t="s">
        <v>88</v>
      </c>
      <c r="B13" s="71"/>
      <c r="C13" s="72"/>
      <c r="D13" s="73"/>
      <c r="E13" s="84"/>
      <c r="F13" s="75"/>
      <c r="G13" s="121"/>
      <c r="H13" s="73"/>
      <c r="I13" s="85"/>
    </row>
    <row r="14" spans="1:9" ht="9.75" customHeight="1">
      <c r="A14" s="86"/>
      <c r="B14" s="113"/>
      <c r="C14" s="114"/>
      <c r="D14" s="114"/>
      <c r="E14" s="114"/>
      <c r="F14" s="114"/>
      <c r="G14" s="114"/>
      <c r="H14" s="114"/>
      <c r="I14" s="115"/>
    </row>
    <row r="15" spans="1:9" ht="11.25" customHeight="1">
      <c r="A15" s="87" t="s">
        <v>89</v>
      </c>
      <c r="B15" s="88"/>
      <c r="C15" s="89"/>
      <c r="D15" s="90"/>
      <c r="E15" s="123"/>
      <c r="F15" s="92"/>
      <c r="G15" s="123"/>
      <c r="H15" s="90"/>
      <c r="I15" s="93"/>
    </row>
    <row r="16" spans="1:9" ht="9.75" customHeight="1">
      <c r="A16" s="86"/>
      <c r="B16" s="113"/>
      <c r="C16" s="114"/>
      <c r="D16" s="114"/>
      <c r="E16" s="114"/>
      <c r="F16" s="114"/>
      <c r="G16" s="114"/>
      <c r="H16" s="114"/>
      <c r="I16" s="115"/>
    </row>
    <row r="17" spans="1:9" ht="11.25" customHeight="1">
      <c r="A17" s="94" t="s">
        <v>90</v>
      </c>
      <c r="B17" s="110"/>
      <c r="C17" s="111"/>
      <c r="D17" s="111"/>
      <c r="E17" s="111"/>
      <c r="F17" s="111"/>
      <c r="G17" s="111"/>
      <c r="H17" s="111"/>
      <c r="I17" s="112"/>
    </row>
    <row r="18" spans="1:9" ht="11.25" customHeight="1">
      <c r="A18" s="77" t="s">
        <v>91</v>
      </c>
      <c r="B18" s="78"/>
      <c r="C18" s="79"/>
      <c r="D18" s="80"/>
      <c r="E18" s="122"/>
      <c r="F18" s="82"/>
      <c r="G18" s="122"/>
      <c r="H18" s="80"/>
      <c r="I18" s="96"/>
    </row>
    <row r="19" spans="1:9" ht="11.25" customHeight="1">
      <c r="A19" s="70" t="s">
        <v>92</v>
      </c>
      <c r="B19" s="71"/>
      <c r="C19" s="72"/>
      <c r="D19" s="73"/>
      <c r="E19" s="121"/>
      <c r="F19" s="75"/>
      <c r="G19" s="121"/>
      <c r="H19" s="73"/>
      <c r="I19" s="76"/>
    </row>
    <row r="20" spans="1:9" ht="11.25" customHeight="1">
      <c r="A20" s="77" t="s">
        <v>93</v>
      </c>
      <c r="B20" s="78"/>
      <c r="C20" s="79"/>
      <c r="D20" s="80"/>
      <c r="E20" s="81"/>
      <c r="F20" s="82"/>
      <c r="G20" s="122"/>
      <c r="H20" s="80"/>
      <c r="I20" s="96"/>
    </row>
    <row r="21" spans="1:9" ht="11.25" customHeight="1">
      <c r="A21" s="20" t="s">
        <v>18</v>
      </c>
      <c r="B21" s="71"/>
      <c r="C21" s="72"/>
      <c r="D21" s="73"/>
      <c r="E21" s="84"/>
      <c r="F21" s="75"/>
      <c r="G21" s="121"/>
      <c r="H21" s="73"/>
      <c r="I21" s="76"/>
    </row>
    <row r="22" spans="1:9" ht="11.25" customHeight="1">
      <c r="A22" s="77" t="s">
        <v>94</v>
      </c>
      <c r="B22" s="78"/>
      <c r="C22" s="79"/>
      <c r="D22" s="80"/>
      <c r="E22" s="81"/>
      <c r="F22" s="82"/>
      <c r="G22" s="122"/>
      <c r="H22" s="80"/>
      <c r="I22" s="83"/>
    </row>
    <row r="23" spans="1:9" ht="11.25" customHeight="1">
      <c r="A23" s="20" t="s">
        <v>19</v>
      </c>
      <c r="B23" s="71"/>
      <c r="C23" s="72"/>
      <c r="D23" s="73"/>
      <c r="E23" s="121"/>
      <c r="F23" s="75"/>
      <c r="G23" s="121"/>
      <c r="H23" s="73"/>
      <c r="I23" s="76"/>
    </row>
    <row r="24" spans="1:9" ht="11.25" customHeight="1">
      <c r="A24" s="77" t="s">
        <v>95</v>
      </c>
      <c r="B24" s="78"/>
      <c r="C24" s="79"/>
      <c r="D24" s="80"/>
      <c r="E24" s="122"/>
      <c r="F24" s="82"/>
      <c r="G24" s="122"/>
      <c r="H24" s="80"/>
      <c r="I24" s="96"/>
    </row>
    <row r="25" spans="1:9" ht="11.25" customHeight="1">
      <c r="A25" s="70" t="s">
        <v>96</v>
      </c>
      <c r="B25" s="71"/>
      <c r="C25" s="72"/>
      <c r="D25" s="73"/>
      <c r="E25" s="121"/>
      <c r="F25" s="75"/>
      <c r="G25" s="121"/>
      <c r="H25" s="73"/>
      <c r="I25" s="76"/>
    </row>
    <row r="26" spans="1:9" ht="11.25" customHeight="1">
      <c r="A26" s="77" t="s">
        <v>97</v>
      </c>
      <c r="B26" s="78"/>
      <c r="C26" s="79"/>
      <c r="D26" s="80"/>
      <c r="E26" s="122"/>
      <c r="F26" s="82"/>
      <c r="G26" s="122"/>
      <c r="H26" s="80"/>
      <c r="I26" s="96"/>
    </row>
    <row r="27" spans="1:9" ht="11.25" customHeight="1">
      <c r="A27" s="20" t="s">
        <v>22</v>
      </c>
      <c r="B27" s="71"/>
      <c r="C27" s="72"/>
      <c r="D27" s="73"/>
      <c r="E27" s="121"/>
      <c r="F27" s="75"/>
      <c r="G27" s="121"/>
      <c r="H27" s="73"/>
      <c r="I27" s="76"/>
    </row>
    <row r="28" spans="1:9" ht="11.25" customHeight="1">
      <c r="A28" s="77" t="s">
        <v>98</v>
      </c>
      <c r="B28" s="78"/>
      <c r="C28" s="79"/>
      <c r="D28" s="80"/>
      <c r="E28" s="122"/>
      <c r="F28" s="82"/>
      <c r="G28" s="122"/>
      <c r="H28" s="80"/>
      <c r="I28" s="96"/>
    </row>
    <row r="29" spans="1:9" ht="11.25" customHeight="1">
      <c r="A29" s="87" t="s">
        <v>99</v>
      </c>
      <c r="B29" s="88"/>
      <c r="C29" s="89"/>
      <c r="D29" s="90"/>
      <c r="E29" s="123"/>
      <c r="F29" s="92"/>
      <c r="G29" s="123"/>
      <c r="H29" s="90"/>
      <c r="I29" s="93"/>
    </row>
    <row r="30" spans="1:9" ht="9.75" customHeight="1">
      <c r="A30" s="86"/>
      <c r="B30" s="113"/>
      <c r="C30" s="114"/>
      <c r="D30" s="114"/>
      <c r="E30" s="114"/>
      <c r="F30" s="114"/>
      <c r="G30" s="114"/>
      <c r="H30" s="114"/>
      <c r="I30" s="115"/>
    </row>
    <row r="31" spans="1:9" ht="11.25" customHeight="1">
      <c r="A31" s="87" t="s">
        <v>100</v>
      </c>
      <c r="B31" s="88"/>
      <c r="C31" s="89"/>
      <c r="D31" s="90"/>
      <c r="E31" s="123"/>
      <c r="F31" s="92"/>
      <c r="G31" s="123"/>
      <c r="H31" s="90"/>
      <c r="I31" s="93"/>
    </row>
    <row r="32" spans="1:9" ht="9.75" customHeight="1">
      <c r="A32" s="86"/>
      <c r="B32" s="113"/>
      <c r="C32" s="114"/>
      <c r="D32" s="114"/>
      <c r="E32" s="114"/>
      <c r="F32" s="114"/>
      <c r="G32" s="114"/>
      <c r="H32" s="114"/>
      <c r="I32" s="115"/>
    </row>
    <row r="33" spans="1:9" ht="11.25" customHeight="1">
      <c r="A33" s="97" t="s">
        <v>101</v>
      </c>
      <c r="B33" s="71"/>
      <c r="C33" s="72"/>
      <c r="D33" s="73"/>
      <c r="E33" s="84"/>
      <c r="F33" s="75"/>
      <c r="G33" s="121"/>
      <c r="H33" s="73"/>
      <c r="I33" s="85"/>
    </row>
    <row r="34" spans="1:9" ht="11.25" customHeight="1">
      <c r="A34" s="98" t="s">
        <v>102</v>
      </c>
      <c r="B34" s="78"/>
      <c r="C34" s="79"/>
      <c r="D34" s="80"/>
      <c r="E34" s="81"/>
      <c r="F34" s="82"/>
      <c r="G34" s="122"/>
      <c r="H34" s="80"/>
      <c r="I34" s="83"/>
    </row>
    <row r="35" spans="1:9" ht="11.25" customHeight="1">
      <c r="A35" s="99" t="s">
        <v>103</v>
      </c>
      <c r="B35" s="88"/>
      <c r="C35" s="89"/>
      <c r="D35" s="90"/>
      <c r="E35" s="84"/>
      <c r="F35" s="92"/>
      <c r="G35" s="123"/>
      <c r="H35" s="90"/>
      <c r="I35" s="85"/>
    </row>
    <row r="36" spans="1:9" ht="9.75" customHeight="1">
      <c r="A36" s="86"/>
      <c r="B36" s="113"/>
      <c r="C36" s="114"/>
      <c r="D36" s="114"/>
      <c r="E36" s="114"/>
      <c r="F36" s="114"/>
      <c r="G36" s="114"/>
      <c r="H36" s="114"/>
      <c r="I36" s="115"/>
    </row>
    <row r="37" spans="1:9" ht="11.25" customHeight="1">
      <c r="A37" s="97" t="s">
        <v>104</v>
      </c>
      <c r="B37" s="71"/>
      <c r="C37" s="72"/>
      <c r="D37" s="73"/>
      <c r="E37" s="121"/>
      <c r="F37" s="75"/>
      <c r="G37" s="121"/>
      <c r="H37" s="73"/>
      <c r="I37" s="76"/>
    </row>
    <row r="38" spans="1:9" ht="11.25" customHeight="1">
      <c r="A38" s="100" t="s">
        <v>105</v>
      </c>
      <c r="B38" s="78"/>
      <c r="C38" s="79"/>
      <c r="D38" s="80"/>
      <c r="E38" s="81"/>
      <c r="F38" s="82"/>
      <c r="G38" s="122"/>
      <c r="H38" s="80"/>
      <c r="I38" s="96"/>
    </row>
    <row r="39" spans="1:9" ht="11.25" customHeight="1">
      <c r="A39" s="97" t="s">
        <v>106</v>
      </c>
      <c r="B39" s="71"/>
      <c r="C39" s="72"/>
      <c r="D39" s="73"/>
      <c r="E39" s="84"/>
      <c r="F39" s="75"/>
      <c r="G39" s="121"/>
      <c r="H39" s="73"/>
      <c r="I39" s="85"/>
    </row>
    <row r="40" spans="1:9" ht="11.25" customHeight="1">
      <c r="A40" s="101" t="s">
        <v>107</v>
      </c>
      <c r="B40" s="102"/>
      <c r="C40" s="103"/>
      <c r="D40" s="104"/>
      <c r="E40" s="124"/>
      <c r="F40" s="106"/>
      <c r="G40" s="124"/>
      <c r="H40" s="104"/>
      <c r="I40" s="107"/>
    </row>
    <row r="41" spans="1:9" ht="8.5" customHeight="1">
      <c r="A41" s="108"/>
      <c r="B41" s="110"/>
      <c r="C41" s="111"/>
      <c r="D41" s="111"/>
      <c r="E41" s="111"/>
      <c r="F41" s="111"/>
      <c r="G41" s="111"/>
      <c r="H41" s="111"/>
      <c r="I41" s="112"/>
    </row>
    <row r="42" spans="1:9" ht="11.25" customHeight="1">
      <c r="A42" s="77" t="s">
        <v>108</v>
      </c>
      <c r="B42" s="78"/>
      <c r="C42" s="79"/>
      <c r="D42" s="80"/>
      <c r="E42" s="81"/>
      <c r="F42" s="82"/>
      <c r="G42" s="122"/>
      <c r="H42" s="80"/>
      <c r="I42" s="83"/>
    </row>
    <row r="43" spans="1:9" ht="8.5" customHeight="1">
      <c r="A43" s="108"/>
      <c r="B43" s="110"/>
      <c r="C43" s="111"/>
      <c r="D43" s="111"/>
      <c r="E43" s="111"/>
      <c r="F43" s="111"/>
      <c r="G43" s="111"/>
      <c r="H43" s="111"/>
      <c r="I43" s="112"/>
    </row>
    <row r="44" spans="1:9" ht="11.25" customHeight="1">
      <c r="A44" s="109" t="s">
        <v>109</v>
      </c>
      <c r="B44" s="102"/>
      <c r="C44" s="103"/>
      <c r="D44" s="104"/>
      <c r="E44" s="124"/>
      <c r="F44" s="106"/>
      <c r="G44" s="124"/>
      <c r="H44" s="104"/>
      <c r="I44" s="107"/>
    </row>
    <row r="45" spans="1:9" ht="8.5" customHeight="1">
      <c r="A45" s="171" t="s">
        <v>194</v>
      </c>
      <c r="B45" s="110"/>
      <c r="C45" s="110"/>
      <c r="D45" s="110"/>
      <c r="E45" s="110"/>
      <c r="F45" s="110"/>
      <c r="G45" s="110"/>
      <c r="H45" s="110"/>
      <c r="I45" s="110"/>
    </row>
    <row r="46" spans="1:9" ht="11.25" customHeight="1">
      <c r="A46" s="98" t="s">
        <v>110</v>
      </c>
      <c r="B46" s="78"/>
      <c r="C46" s="79"/>
      <c r="D46" s="80"/>
      <c r="E46" s="122"/>
      <c r="F46" s="82"/>
      <c r="G46" s="122"/>
      <c r="H46" s="80"/>
      <c r="I46" s="96"/>
    </row>
    <row r="47" spans="1:9" ht="8.5" customHeight="1">
      <c r="A47" s="108"/>
      <c r="B47" s="110"/>
      <c r="C47" s="111"/>
      <c r="D47" s="111"/>
      <c r="E47" s="111"/>
      <c r="F47" s="111"/>
      <c r="G47" s="111"/>
      <c r="H47" s="111"/>
      <c r="I47" s="112"/>
    </row>
    <row r="48" spans="1:9" ht="11.25" customHeight="1">
      <c r="A48" s="109" t="s">
        <v>111</v>
      </c>
      <c r="B48" s="102"/>
      <c r="C48" s="103"/>
      <c r="D48" s="104"/>
      <c r="E48" s="124"/>
      <c r="F48" s="106"/>
      <c r="G48" s="124"/>
      <c r="H48" s="104"/>
      <c r="I48" s="107"/>
    </row>
    <row r="49" spans="1:9" ht="8.5" customHeight="1">
      <c r="A49" s="108"/>
      <c r="B49" s="110"/>
      <c r="C49" s="111"/>
      <c r="D49" s="111"/>
      <c r="E49" s="111"/>
      <c r="F49" s="111"/>
      <c r="G49" s="111"/>
      <c r="H49" s="111"/>
      <c r="I49" s="1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Multiple evaluation </vt:lpstr>
      <vt:lpstr>Projekt Ventura</vt:lpstr>
      <vt:lpstr>23+24</vt:lpstr>
      <vt:lpstr>03-25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BuySellGrow</dc:creator>
  <cp:keywords/>
  <dc:description/>
  <cp:lastModifiedBy>DF</cp:lastModifiedBy>
  <dcterms:created xsi:type="dcterms:W3CDTF">2021-01-12T18:52:25Z</dcterms:created>
  <dcterms:modified xsi:type="dcterms:W3CDTF">2025-06-26T09:35:59Z</dcterms:modified>
  <cp:category/>
</cp:coreProperties>
</file>