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verin/Library/CloudStorage/GoogleDrive-severin@dragonflip.com/My Drive/Dragonflip 2.0/Dragonflip Europe/Marketing/Content/BSG Content/"/>
    </mc:Choice>
  </mc:AlternateContent>
  <xr:revisionPtr revIDLastSave="0" documentId="13_ncr:1_{DA52C443-BB37-DB42-BC68-0A8CE0CC8EA7}" xr6:coauthVersionLast="47" xr6:coauthVersionMax="47" xr10:uidLastSave="{00000000-0000-0000-0000-000000000000}"/>
  <bookViews>
    <workbookView xWindow="-20" yWindow="500" windowWidth="51200" windowHeight="18720" xr2:uid="{00000000-000D-0000-FFFF-FFFF00000000}"/>
  </bookViews>
  <sheets>
    <sheet name="Multiple evaluation " sheetId="3" r:id="rId1"/>
    <sheet name="Projekt Ventura" sheetId="2" r:id="rId2"/>
    <sheet name="23+24" sheetId="4" r:id="rId3"/>
    <sheet name="03-2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3" roundtripDataSignature="AMtx7mj080hJ1liOV93Zjzb0yVEUJ+rrPw=="/>
    </ext>
  </extLst>
</workbook>
</file>

<file path=xl/calcChain.xml><?xml version="1.0" encoding="utf-8"?>
<calcChain xmlns="http://schemas.openxmlformats.org/spreadsheetml/2006/main">
  <c r="H94" i="2" l="1"/>
  <c r="H93" i="2"/>
  <c r="H92" i="2"/>
  <c r="H91" i="2"/>
  <c r="H90" i="2"/>
  <c r="H89" i="2"/>
  <c r="H88" i="2"/>
  <c r="H87" i="2"/>
  <c r="H86" i="2"/>
  <c r="H85" i="2"/>
  <c r="H84" i="2"/>
  <c r="H83" i="2"/>
  <c r="H79" i="2"/>
  <c r="H78" i="2"/>
  <c r="H77" i="2"/>
  <c r="H76" i="2"/>
  <c r="H75" i="2"/>
  <c r="H74" i="2"/>
  <c r="H73" i="2"/>
  <c r="H72" i="2"/>
  <c r="H71" i="2"/>
  <c r="H70" i="2"/>
  <c r="H69" i="2"/>
  <c r="H68" i="2"/>
  <c r="E58" i="2"/>
  <c r="E57" i="2"/>
  <c r="E56" i="2"/>
  <c r="E55" i="2"/>
  <c r="E54" i="2"/>
  <c r="E53" i="2"/>
  <c r="E49" i="2"/>
  <c r="E22" i="2"/>
  <c r="E24" i="2"/>
  <c r="E52" i="2" s="1"/>
  <c r="C37" i="2" l="1"/>
  <c r="F37" i="2" s="1"/>
  <c r="H37" i="2" l="1"/>
  <c r="G37" i="2"/>
  <c r="C10" i="3"/>
  <c r="H35" i="2"/>
  <c r="G35" i="2"/>
  <c r="F35" i="2"/>
  <c r="C32" i="3"/>
  <c r="G98" i="2"/>
  <c r="F98" i="2"/>
  <c r="G32" i="2"/>
  <c r="G31" i="2"/>
  <c r="G30" i="2"/>
  <c r="G29" i="2"/>
  <c r="G28" i="2"/>
  <c r="G27" i="2"/>
  <c r="G26" i="2"/>
  <c r="G25" i="2"/>
  <c r="G23" i="2"/>
  <c r="G21" i="2"/>
  <c r="F21" i="2"/>
  <c r="F32" i="2"/>
  <c r="F31" i="2"/>
  <c r="F30" i="2"/>
  <c r="F29" i="2"/>
  <c r="F28" i="2"/>
  <c r="F27" i="2"/>
  <c r="F26" i="2"/>
  <c r="F25" i="2"/>
  <c r="F23" i="2"/>
  <c r="G20" i="2"/>
  <c r="F20" i="2"/>
  <c r="F47" i="2" s="1"/>
  <c r="H21" i="2"/>
  <c r="H23" i="2"/>
  <c r="H98" i="2"/>
  <c r="H25" i="2"/>
  <c r="H26" i="2"/>
  <c r="H54" i="2" s="1"/>
  <c r="H27" i="2"/>
  <c r="H28" i="2"/>
  <c r="H29" i="2"/>
  <c r="H30" i="2"/>
  <c r="H31" i="2"/>
  <c r="H32" i="2"/>
  <c r="H20" i="2"/>
  <c r="H18" i="2"/>
  <c r="G54" i="2" l="1"/>
  <c r="F53" i="2"/>
  <c r="G49" i="2"/>
  <c r="G58" i="2"/>
  <c r="F54" i="2"/>
  <c r="F49" i="2"/>
  <c r="H47" i="2"/>
  <c r="F55" i="2"/>
  <c r="G53" i="2"/>
  <c r="H53" i="2"/>
  <c r="F58" i="2"/>
  <c r="G55" i="2"/>
  <c r="F56" i="2"/>
  <c r="H58" i="2"/>
  <c r="H49" i="2"/>
  <c r="F57" i="2"/>
  <c r="H57" i="2"/>
  <c r="H56" i="2"/>
  <c r="H96" i="2"/>
  <c r="G47" i="2"/>
  <c r="G56" i="2"/>
  <c r="H55" i="2"/>
  <c r="G57" i="2"/>
  <c r="C34" i="3"/>
  <c r="D9" i="2" s="1"/>
  <c r="H33" i="2"/>
  <c r="H61" i="2" s="1"/>
  <c r="G33" i="2"/>
  <c r="G61" i="2" s="1"/>
  <c r="H60" i="2"/>
  <c r="H22" i="2"/>
  <c r="G60" i="2"/>
  <c r="G51" i="2"/>
  <c r="H51" i="2"/>
  <c r="G22" i="2"/>
  <c r="H59" i="2"/>
  <c r="G59" i="2"/>
  <c r="D8" i="2" l="1"/>
  <c r="D10" i="2"/>
  <c r="G50" i="2"/>
  <c r="G24" i="2"/>
  <c r="G52" i="2" s="1"/>
  <c r="H50" i="2"/>
  <c r="H24" i="2"/>
  <c r="H52" i="2" s="1"/>
  <c r="D33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47" i="2"/>
  <c r="D21" i="2"/>
  <c r="D22" i="2"/>
  <c r="D23" i="2"/>
  <c r="D24" i="2"/>
  <c r="D25" i="2"/>
  <c r="D26" i="2"/>
  <c r="D27" i="2"/>
  <c r="D28" i="2"/>
  <c r="D29" i="2"/>
  <c r="D30" i="2"/>
  <c r="D31" i="2"/>
  <c r="D32" i="2"/>
  <c r="D20" i="2"/>
  <c r="D11" i="2" l="1"/>
  <c r="D7" i="2"/>
  <c r="H34" i="2"/>
  <c r="G34" i="2"/>
  <c r="G62" i="2" s="1"/>
  <c r="H95" i="2"/>
  <c r="H80" i="2"/>
  <c r="F60" i="2"/>
  <c r="F59" i="2"/>
  <c r="F51" i="2"/>
  <c r="E51" i="2"/>
  <c r="E60" i="2"/>
  <c r="E59" i="2"/>
  <c r="E33" i="2"/>
  <c r="E61" i="2" s="1"/>
  <c r="F22" i="2"/>
  <c r="F50" i="2" s="1"/>
  <c r="E50" i="2"/>
  <c r="A2" i="2"/>
  <c r="H44" i="2" l="1"/>
  <c r="H63" i="2" s="1"/>
  <c r="H62" i="2"/>
  <c r="G36" i="2"/>
  <c r="G44" i="2"/>
  <c r="G63" i="2" s="1"/>
  <c r="H38" i="2"/>
  <c r="H36" i="2"/>
  <c r="G99" i="2"/>
  <c r="G38" i="2"/>
  <c r="D15" i="2"/>
  <c r="C5" i="3" s="1"/>
  <c r="F24" i="2"/>
  <c r="F52" i="2" s="1"/>
  <c r="F33" i="2"/>
  <c r="F61" i="2" s="1"/>
  <c r="H99" i="2" l="1"/>
  <c r="E34" i="2"/>
  <c r="E62" i="2" s="1"/>
  <c r="F34" i="2"/>
  <c r="F62" i="2" s="1"/>
  <c r="E36" i="2" l="1"/>
  <c r="E44" i="2"/>
  <c r="E63" i="2" s="1"/>
  <c r="F36" i="2"/>
  <c r="F44" i="2"/>
  <c r="F63" i="2" s="1"/>
  <c r="E38" i="2"/>
  <c r="F38" i="2"/>
  <c r="F99" i="2"/>
  <c r="E99" i="2"/>
  <c r="E9" i="2" l="1"/>
  <c r="F9" i="2" s="1"/>
  <c r="E8" i="2"/>
  <c r="F8" i="2" s="1"/>
  <c r="E7" i="2"/>
  <c r="E10" i="2"/>
  <c r="F10" i="2" s="1"/>
  <c r="E11" i="2"/>
  <c r="F11" i="2" s="1"/>
  <c r="U112" i="2" l="1"/>
  <c r="O112" i="2" l="1"/>
  <c r="P112" i="2"/>
  <c r="N112" i="2"/>
  <c r="L112" i="2"/>
  <c r="V112" i="2" s="1"/>
  <c r="M112" i="2"/>
  <c r="F7" i="2"/>
  <c r="R112" i="2" l="1"/>
  <c r="W112" i="2" s="1"/>
  <c r="T112" i="2"/>
  <c r="Y112" i="2" s="1"/>
  <c r="S112" i="2"/>
  <c r="X1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tc={EE38484C-6E8B-FD44-8C7C-1C1236ACC2AF}</author>
  </authors>
  <commentList>
    <comment ref="D10" authorId="0" shapeId="0" xr:uid="{EE38484C-6E8B-FD44-8C7C-1C1236ACC2AF}">
      <text>
        <t>[Threaded comment]
Your version of Excel allows you to read this threaded comment; however, any edits to it will get removed if the file is opened in a newer version of Excel. Learn more: https://go.microsoft.com/fwlink/?linkid=870924
Comment:
    Minimum Multiple, Maximum Multiple, Multiple-Durchschnitt aus DUB-Branchenmultiple</t>
      </text>
    </comment>
  </commentList>
</comments>
</file>

<file path=xl/sharedStrings.xml><?xml version="1.0" encoding="utf-8"?>
<sst xmlns="http://schemas.openxmlformats.org/spreadsheetml/2006/main" count="298" uniqueCount="203">
  <si>
    <t>Multiple evaluation</t>
  </si>
  <si>
    <t>Target</t>
  </si>
  <si>
    <t>Ø</t>
  </si>
  <si>
    <t>Base Multiple</t>
  </si>
  <si>
    <t xml:space="preserve"> </t>
  </si>
  <si>
    <t>Suggested Multiple</t>
  </si>
  <si>
    <t>Indikativer Unternehmenswert</t>
  </si>
  <si>
    <t>Private and Confidential</t>
  </si>
  <si>
    <t>Wert</t>
  </si>
  <si>
    <t>'000€</t>
  </si>
  <si>
    <t>CAGR</t>
  </si>
  <si>
    <t>Umsatzerlöse</t>
  </si>
  <si>
    <t>Mat./Wareneinkauf</t>
  </si>
  <si>
    <t>Rohertrag</t>
  </si>
  <si>
    <t>So. betr. Erlöse</t>
  </si>
  <si>
    <t>Betriebl. Rohertrag</t>
  </si>
  <si>
    <t>Personalkosten</t>
  </si>
  <si>
    <t>Raumkosten</t>
  </si>
  <si>
    <t>Versich./Beiträge</t>
  </si>
  <si>
    <t>Kfz-Kosten (o. St.)</t>
  </si>
  <si>
    <t>Werbe-/Reisekosten</t>
  </si>
  <si>
    <t>Kosten Warenabgabe</t>
  </si>
  <si>
    <t>Reparatur/Instandh.</t>
  </si>
  <si>
    <t>Sonstige Kosten</t>
  </si>
  <si>
    <t>Gesamtkosten</t>
  </si>
  <si>
    <t>EBITDA</t>
  </si>
  <si>
    <t>Umsatzwachstum</t>
  </si>
  <si>
    <t>in % vom Umsatz</t>
  </si>
  <si>
    <t>Umsatz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</si>
  <si>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</si>
  <si>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</si>
  <si>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</si>
  <si>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</si>
  <si>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</si>
  <si>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</si>
  <si>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</si>
  <si>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</si>
  <si>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</si>
  <si>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</si>
  <si>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</si>
  <si>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</si>
  <si>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</t>
  </si>
  <si>
    <t>Check</t>
  </si>
  <si>
    <t>Für Unternehmenswert-Abbildung</t>
  </si>
  <si>
    <t>Min</t>
  </si>
  <si>
    <t>1. Quartil</t>
  </si>
  <si>
    <t>2. Quartil</t>
  </si>
  <si>
    <t>3. Quartil</t>
  </si>
  <si>
    <t>4. Quartil</t>
  </si>
  <si>
    <t>Delta 1. Quartil</t>
  </si>
  <si>
    <t>2.-3. Quartil</t>
  </si>
  <si>
    <t>Delta 4. Quartil</t>
  </si>
  <si>
    <t>Basis</t>
  </si>
  <si>
    <t>Delta zu 1. Quartil</t>
  </si>
  <si>
    <t>Delta 4. Quartil zu Max.</t>
  </si>
  <si>
    <t>Sales</t>
  </si>
  <si>
    <t>Mat./goods purchase</t>
  </si>
  <si>
    <t>Gross Profit</t>
  </si>
  <si>
    <t>Other operating income</t>
  </si>
  <si>
    <t>Operating gross profit</t>
  </si>
  <si>
    <t>Staff cost</t>
  </si>
  <si>
    <t>Facility cost</t>
  </si>
  <si>
    <t>Insurance/fees</t>
  </si>
  <si>
    <t>Vehicle costs (excl. Tax)</t>
  </si>
  <si>
    <t>Advertising/travel expenses</t>
  </si>
  <si>
    <t>Distribution costs</t>
  </si>
  <si>
    <t>Repair/maintenance</t>
  </si>
  <si>
    <t>Other costs</t>
  </si>
  <si>
    <t>Total costs</t>
  </si>
  <si>
    <t>Sales growth</t>
  </si>
  <si>
    <t>in % of sales</t>
  </si>
  <si>
    <t>Gross profit</t>
  </si>
  <si>
    <t>TTM</t>
  </si>
  <si>
    <t>Adjusted EBITDA</t>
  </si>
  <si>
    <t>Adj. EBITDA-Multiple</t>
  </si>
  <si>
    <t>Adj. EBITDA</t>
  </si>
  <si>
    <r>
      <rPr>
        <sz val="8"/>
        <rFont val="Arial MT"/>
        <family val="2"/>
      </rPr>
      <t>Bezeichnung</t>
    </r>
  </si>
  <si>
    <r>
      <rPr>
        <sz val="8"/>
        <rFont val="Arial MT"/>
        <family val="2"/>
      </rPr>
      <t>Dez/2024</t>
    </r>
  </si>
  <si>
    <r>
      <rPr>
        <sz val="8"/>
        <rFont val="Arial MT"/>
        <family val="2"/>
      </rPr>
      <t>Dez/2023</t>
    </r>
  </si>
  <si>
    <r>
      <rPr>
        <sz val="8"/>
        <rFont val="Arial MT"/>
        <family val="2"/>
      </rPr>
      <t xml:space="preserve">Veränderung
</t>
    </r>
    <r>
      <rPr>
        <sz val="8"/>
        <rFont val="Arial MT"/>
        <family val="2"/>
      </rPr>
      <t>absolut</t>
    </r>
  </si>
  <si>
    <r>
      <rPr>
        <sz val="8"/>
        <rFont val="Arial MT"/>
        <family val="2"/>
      </rPr>
      <t>in %</t>
    </r>
  </si>
  <si>
    <r>
      <rPr>
        <sz val="8"/>
        <rFont val="Arial MT"/>
        <family val="2"/>
      </rPr>
      <t>Jan/2024 - Dez/2024</t>
    </r>
  </si>
  <si>
    <r>
      <rPr>
        <sz val="8"/>
        <rFont val="Arial MT"/>
        <family val="2"/>
      </rPr>
      <t>Jan/2023 - Dez/2023</t>
    </r>
  </si>
  <si>
    <r>
      <rPr>
        <sz val="8"/>
        <rFont val="Arial MT"/>
        <family val="2"/>
      </rPr>
      <t>Umsatzerlöse</t>
    </r>
  </si>
  <si>
    <r>
      <rPr>
        <sz val="8"/>
        <rFont val="Arial MT"/>
        <family val="2"/>
      </rPr>
      <t>Bestandsveränderg. FE/UE</t>
    </r>
  </si>
  <si>
    <r>
      <rPr>
        <sz val="8"/>
        <rFont val="Arial MT"/>
        <family val="2"/>
      </rPr>
      <t>Aktivierte Eigenleistungen</t>
    </r>
  </si>
  <si>
    <r>
      <rPr>
        <b/>
        <sz val="8"/>
        <rFont val="Arial"/>
        <family val="2"/>
      </rPr>
      <t>Gesamtleistung</t>
    </r>
  </si>
  <si>
    <r>
      <rPr>
        <b/>
        <sz val="8"/>
        <rFont val="Arial"/>
        <family val="2"/>
      </rPr>
      <t>Rohertrag</t>
    </r>
  </si>
  <si>
    <r>
      <rPr>
        <sz val="8"/>
        <rFont val="Arial MT"/>
        <family val="2"/>
      </rPr>
      <t>So. betr. Erlöse</t>
    </r>
  </si>
  <si>
    <r>
      <rPr>
        <b/>
        <sz val="8"/>
        <rFont val="Arial"/>
        <family val="2"/>
      </rPr>
      <t>Betrieblicher Rohertrag</t>
    </r>
  </si>
  <si>
    <r>
      <rPr>
        <sz val="8"/>
        <rFont val="Arial MT"/>
        <family val="2"/>
      </rPr>
      <t>Kostenarten:</t>
    </r>
  </si>
  <si>
    <r>
      <rPr>
        <sz val="8"/>
        <rFont val="Arial MT"/>
        <family val="2"/>
      </rPr>
      <t>Personalkosten</t>
    </r>
  </si>
  <si>
    <r>
      <rPr>
        <sz val="8"/>
        <rFont val="Arial MT"/>
        <family val="2"/>
      </rPr>
      <t>Raumkosten</t>
    </r>
  </si>
  <si>
    <r>
      <rPr>
        <sz val="8"/>
        <rFont val="Arial MT"/>
        <family val="2"/>
      </rPr>
      <t>Betriebliche Steuern</t>
    </r>
  </si>
  <si>
    <r>
      <rPr>
        <sz val="8"/>
        <rFont val="Arial MT"/>
        <family val="2"/>
      </rPr>
      <t>Besondere Kosten</t>
    </r>
  </si>
  <si>
    <r>
      <rPr>
        <sz val="8"/>
        <rFont val="Arial MT"/>
        <family val="2"/>
      </rPr>
      <t>Werbe-/Reisekosten</t>
    </r>
  </si>
  <si>
    <r>
      <rPr>
        <sz val="8"/>
        <rFont val="Arial MT"/>
        <family val="2"/>
      </rPr>
      <t>Kosten Warenabgabe</t>
    </r>
  </si>
  <si>
    <r>
      <rPr>
        <sz val="8"/>
        <rFont val="Arial MT"/>
        <family val="2"/>
      </rPr>
      <t>Abschreibungen</t>
    </r>
  </si>
  <si>
    <r>
      <rPr>
        <sz val="8"/>
        <rFont val="Arial MT"/>
        <family val="2"/>
      </rPr>
      <t>Sonstige Kosten</t>
    </r>
  </si>
  <si>
    <r>
      <rPr>
        <b/>
        <sz val="8"/>
        <rFont val="Arial"/>
        <family val="2"/>
      </rPr>
      <t>Gesamtkosten</t>
    </r>
  </si>
  <si>
    <r>
      <rPr>
        <b/>
        <sz val="8"/>
        <rFont val="Arial"/>
        <family val="2"/>
      </rPr>
      <t>Betriebsergebnis</t>
    </r>
  </si>
  <si>
    <r>
      <rPr>
        <sz val="8"/>
        <rFont val="Arial MT"/>
        <family val="2"/>
      </rPr>
      <t>Zinsaufwand</t>
    </r>
  </si>
  <si>
    <r>
      <rPr>
        <sz val="8"/>
        <rFont val="Arial MT"/>
        <family val="2"/>
      </rPr>
      <t>Sonstiger neutraler Aufwand</t>
    </r>
  </si>
  <si>
    <r>
      <rPr>
        <b/>
        <sz val="8"/>
        <rFont val="Arial"/>
        <family val="2"/>
      </rPr>
      <t>Neutraler Aufwand</t>
    </r>
  </si>
  <si>
    <r>
      <rPr>
        <sz val="8"/>
        <rFont val="Arial MT"/>
        <family val="2"/>
      </rPr>
      <t>Zinserträge</t>
    </r>
  </si>
  <si>
    <r>
      <rPr>
        <sz val="8"/>
        <rFont val="Arial MT"/>
        <family val="2"/>
      </rPr>
      <t>Sonstiger neutraler Ertrag</t>
    </r>
  </si>
  <si>
    <r>
      <rPr>
        <sz val="8"/>
        <rFont val="Arial MT"/>
        <family val="2"/>
      </rPr>
      <t>Verrechnete kalk. Kosten</t>
    </r>
  </si>
  <si>
    <r>
      <rPr>
        <b/>
        <sz val="8"/>
        <rFont val="Arial"/>
        <family val="2"/>
      </rPr>
      <t>Neutraler Ertrag</t>
    </r>
  </si>
  <si>
    <r>
      <rPr>
        <sz val="8"/>
        <rFont val="Arial MT"/>
        <family val="2"/>
      </rPr>
      <t>Kontenklasse unbesetzt</t>
    </r>
  </si>
  <si>
    <r>
      <rPr>
        <b/>
        <sz val="8"/>
        <rFont val="Arial"/>
        <family val="2"/>
      </rPr>
      <t>Ergebnis vor Steuern</t>
    </r>
  </si>
  <si>
    <r>
      <rPr>
        <sz val="8"/>
        <rFont val="Arial MT"/>
        <family val="2"/>
      </rPr>
      <t>Steuern Einkommen u. Ertrag</t>
    </r>
  </si>
  <si>
    <r>
      <rPr>
        <b/>
        <sz val="8"/>
        <rFont val="Arial"/>
        <family val="2"/>
      </rPr>
      <t>Vorläufiges Ergebnis</t>
    </r>
  </si>
  <si>
    <r>
      <rPr>
        <sz val="8"/>
        <rFont val="Arial MT"/>
        <family val="2"/>
      </rPr>
      <t>Mrz/2025</t>
    </r>
  </si>
  <si>
    <r>
      <rPr>
        <sz val="8"/>
        <rFont val="Arial MT"/>
        <family val="2"/>
      </rPr>
      <t>Mrz/2024</t>
    </r>
  </si>
  <si>
    <r>
      <rPr>
        <sz val="8"/>
        <rFont val="Arial MT"/>
        <family val="2"/>
      </rPr>
      <t>Jan/2025 - Mrz/2025</t>
    </r>
  </si>
  <si>
    <r>
      <rPr>
        <sz val="8"/>
        <rFont val="Arial MT"/>
        <family val="2"/>
      </rPr>
      <t>Jan/2024 - Mrz/2024</t>
    </r>
  </si>
  <si>
    <t>Apr'24-Mar'25</t>
  </si>
  <si>
    <t>TTM 03-25</t>
  </si>
  <si>
    <t>JA</t>
  </si>
  <si>
    <t>BWA</t>
  </si>
  <si>
    <t>Anteil</t>
  </si>
  <si>
    <t>Kommentar</t>
  </si>
  <si>
    <t>Adj. EBITDA Basis</t>
  </si>
  <si>
    <t>Ø 3 Jahre</t>
  </si>
  <si>
    <t>Branche</t>
  </si>
  <si>
    <t>Minimum</t>
  </si>
  <si>
    <t>Maximum</t>
  </si>
  <si>
    <t>Bau und Handwerk</t>
  </si>
  <si>
    <t>Beratende Dienstleistung</t>
  </si>
  <si>
    <t>Chemie, Kunststoffe, Papier</t>
  </si>
  <si>
    <t>Elektrotechnik</t>
  </si>
  <si>
    <t>Fahrzeugbau und -zubehör</t>
  </si>
  <si>
    <t>Handel und E-Commerce</t>
  </si>
  <si>
    <t>Maschinen- und Anlagenbau</t>
  </si>
  <si>
    <t>Medien</t>
  </si>
  <si>
    <t>Nahrungs- und Genussmittel</t>
  </si>
  <si>
    <t>Pharma, Bio- und Medizintechnik</t>
  </si>
  <si>
    <t>Software</t>
  </si>
  <si>
    <t>Telekommunikation</t>
  </si>
  <si>
    <t>Textilien und Bekleidung</t>
  </si>
  <si>
    <t>Transport, Logistik und Touristik</t>
  </si>
  <si>
    <t>Umwelttechnik</t>
  </si>
  <si>
    <t>Versorgungswirtschaft</t>
  </si>
  <si>
    <t>Durchschnittswerte</t>
  </si>
  <si>
    <t>DUB-EBIT-Multiples</t>
  </si>
  <si>
    <r>
      <t xml:space="preserve">Quelle: </t>
    </r>
    <r>
      <rPr>
        <i/>
        <sz val="14"/>
        <color theme="0" tint="-0.499984740745262"/>
        <rFont val="Arial"/>
        <family val="2"/>
      </rPr>
      <t>https://www.dub.de/kmu-multiples/</t>
    </r>
  </si>
  <si>
    <t>Kundenabhängigkeit</t>
  </si>
  <si>
    <t>Wie stark hängt der Umsatz von einzelnen Kunden ab?</t>
  </si>
  <si>
    <t>Wie unabhängig läuft das Unternehmen vom Inhaber?</t>
  </si>
  <si>
    <t>Profitabilität / Marge</t>
  </si>
  <si>
    <t>Ist die EBIT-Marge im Branchenvergleich überdurchschnittlich?</t>
  </si>
  <si>
    <t>Wachstumsperspektive</t>
  </si>
  <si>
    <t>Besteht organisches oder anorganisches Wachstumspotenzial?</t>
  </si>
  <si>
    <t>Team &amp; Schlüsselmitarbeiter</t>
  </si>
  <si>
    <t>Wie stabil und qualifiziert ist das bestehende Team?</t>
  </si>
  <si>
    <t>Wiederkehrende Umsätze</t>
  </si>
  <si>
    <t>Gibt es Abos, Wartungsverträge oder langfristige Kundenbindungen?</t>
  </si>
  <si>
    <t>Marktpositionierung &amp; USP</t>
  </si>
  <si>
    <t>Wie stark ist das Unternehmen im Wettbewerb differenziert?</t>
  </si>
  <si>
    <t>Technologie- &amp; Digitalisierungsgrad</t>
  </si>
  <si>
    <t>Wie modern und effizient sind die Systeme &amp; Prozesse?</t>
  </si>
  <si>
    <t>Investitionsbedarf</t>
  </si>
  <si>
    <t>Sind größere Investitionen in naher Zukunft erforderlich?</t>
  </si>
  <si>
    <t>Skalierbarkeit</t>
  </si>
  <si>
    <t>Ist das Geschäftsmodell mit moderatem Aufwand skalierbar?</t>
  </si>
  <si>
    <t>Summe</t>
  </si>
  <si>
    <t>Inhaberabhängigkeit</t>
  </si>
  <si>
    <t>Bitte von 1 - 5 gewichten (1 = schlecht; 5 = sehr gut)</t>
  </si>
  <si>
    <t>Bewertungslogik (0–50 Punkte):</t>
  </si>
  <si>
    <t>Punktzahl</t>
  </si>
  <si>
    <t>Anpassung</t>
  </si>
  <si>
    <t>≥ 46</t>
  </si>
  <si>
    <t>+40 % Zuschlag</t>
  </si>
  <si>
    <t>41–45</t>
  </si>
  <si>
    <t>+30 % Zuschlag</t>
  </si>
  <si>
    <t>36–40</t>
  </si>
  <si>
    <t>+20 % Zuschlag</t>
  </si>
  <si>
    <t>31–35</t>
  </si>
  <si>
    <t>+10 % Zuschlag</t>
  </si>
  <si>
    <t>26–30</t>
  </si>
  <si>
    <t>kein Zuschlag</t>
  </si>
  <si>
    <t>21–25</t>
  </si>
  <si>
    <t>–10 % Abschlag</t>
  </si>
  <si>
    <t>16–20</t>
  </si>
  <si>
    <t>–20 % Abschlag</t>
  </si>
  <si>
    <t>11–15</t>
  </si>
  <si>
    <t>–30 % Abschlag</t>
  </si>
  <si>
    <t>≤ 10</t>
  </si>
  <si>
    <t>–40 % Abschlag</t>
  </si>
  <si>
    <t>Abschreibungen</t>
  </si>
  <si>
    <t>Depriciation</t>
  </si>
  <si>
    <t>EBIT</t>
  </si>
  <si>
    <t>check</t>
  </si>
  <si>
    <t>Multiple-Quelle</t>
  </si>
  <si>
    <t>Finanzergebnis</t>
  </si>
  <si>
    <t>Interest</t>
  </si>
  <si>
    <t>EBT</t>
  </si>
  <si>
    <t>Eingabefelder</t>
  </si>
  <si>
    <t>n/a</t>
  </si>
  <si>
    <t>ENG</t>
  </si>
  <si>
    <t>+ / -</t>
  </si>
  <si>
    <t xml:space="preserve">- / - </t>
  </si>
  <si>
    <t>Powered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</si>
</sst>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_);_(* \(#,##0.0\);_(* &quot; - &quot;_);_(* @_)"/>
    <numFmt numFmtId="165" formatCode="0.0\x"/>
    <numFmt numFmtId="166" formatCode="#,##0_);\(#,##0\);\-_)"/>
    <numFmt numFmtId="167" formatCode="_(* #,##0.0%_);_(* \(#,##0.0%\);_(* &quot; - &quot;_);_(* @_)"/>
    <numFmt numFmtId="168" formatCode="_(* #,##0_);_(* \(#,##0\);_(* &quot; - &quot;_);_(* @_)"/>
  </numFmts>
  <fonts count="36">
    <font>
      <sz val="11"/>
      <color theme="1"/>
      <name val="Arial"/>
    </font>
    <font>
      <b/>
      <u/>
      <sz val="11"/>
      <color theme="1"/>
      <name val="Arial"/>
      <family val="2"/>
    </font>
    <font>
      <sz val="11"/>
      <color rgb="FFA5A5A5"/>
      <name val="Arial"/>
      <family val="2"/>
    </font>
    <font>
      <b/>
      <sz val="11"/>
      <color theme="1"/>
      <name val="Arial"/>
      <family val="2"/>
    </font>
    <font>
      <sz val="11"/>
      <color rgb="FFD8D8D8"/>
      <name val="Arial"/>
      <family val="2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b/>
      <sz val="9"/>
      <color rgb="FF046A37"/>
      <name val="Arial"/>
      <family val="2"/>
    </font>
    <font>
      <sz val="8"/>
      <color rgb="FF000000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Verdana"/>
      <family val="2"/>
    </font>
    <font>
      <b/>
      <sz val="9"/>
      <color rgb="FFFFFFFF"/>
      <name val="Arial"/>
      <family val="2"/>
    </font>
    <font>
      <sz val="7"/>
      <color rgb="FF000000"/>
      <name val="Arial"/>
      <family val="2"/>
    </font>
    <font>
      <i/>
      <u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sz val="6.5"/>
      <color rgb="FFFFFFFF"/>
      <name val="Arial"/>
      <family val="2"/>
    </font>
    <font>
      <sz val="10"/>
      <color rgb="FF000000"/>
      <name val="Times New Roman"/>
      <family val="1"/>
    </font>
    <font>
      <sz val="8"/>
      <name val="Arial MT"/>
    </font>
    <font>
      <sz val="8"/>
      <name val="Arial MT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5"/>
      <color rgb="FFFFFFFF"/>
      <name val="Arial"/>
      <family val="2"/>
    </font>
    <font>
      <sz val="7"/>
      <color theme="1"/>
      <name val="Arial"/>
      <family val="2"/>
    </font>
    <font>
      <b/>
      <u/>
      <sz val="14"/>
      <color theme="0" tint="-0.499984740745262"/>
      <name val="Arial"/>
      <family val="2"/>
    </font>
    <font>
      <b/>
      <sz val="14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i/>
      <sz val="14"/>
      <color theme="0" tint="-0.499984740745262"/>
      <name val="Arial"/>
      <family val="2"/>
    </font>
    <font>
      <b/>
      <sz val="13.5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86BC25"/>
        <bgColor rgb="FF86BC25"/>
      </patternFill>
    </fill>
    <fill>
      <patternFill patternType="solid">
        <fgColor rgb="FF046A38"/>
        <bgColor rgb="FF046A38"/>
      </patternFill>
    </fill>
    <fill>
      <patternFill patternType="solid">
        <fgColor rgb="FFD6DCE4"/>
        <bgColor rgb="FFD6DCE4"/>
      </patternFill>
    </fill>
    <fill>
      <patternFill patternType="solid">
        <fgColor rgb="FFEFEFEF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0" tint="-0.249977111117893"/>
        <bgColor rgb="FF046A38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/>
      <bottom/>
      <diagonal/>
    </border>
    <border>
      <left/>
      <right style="dotted">
        <color rgb="FF86BC25"/>
      </right>
      <top/>
      <bottom style="dotted">
        <color rgb="FF86BC25"/>
      </bottom>
      <diagonal/>
    </border>
    <border>
      <left style="thin">
        <color rgb="FF86BC25"/>
      </left>
      <right style="dotted">
        <color rgb="FF86BC25"/>
      </right>
      <top style="thin">
        <color rgb="FF86BC25"/>
      </top>
      <bottom/>
      <diagonal/>
    </border>
    <border>
      <left style="dotted">
        <color rgb="FF86BC25"/>
      </left>
      <right style="dotted">
        <color rgb="FF86BC25"/>
      </right>
      <top style="thin">
        <color rgb="FF86BC25"/>
      </top>
      <bottom/>
      <diagonal/>
    </border>
    <border>
      <left style="thin">
        <color rgb="FF86BC25"/>
      </left>
      <right style="thin">
        <color rgb="FF86BC25"/>
      </right>
      <top style="thin">
        <color rgb="FF86BC25"/>
      </top>
      <bottom style="thin">
        <color rgb="FF86BC25"/>
      </bottom>
      <diagonal/>
    </border>
    <border>
      <left/>
      <right style="dotted">
        <color rgb="FF86BC25"/>
      </right>
      <top style="thin">
        <color rgb="FF86BC25"/>
      </top>
      <bottom style="thin">
        <color rgb="FF86BC25"/>
      </bottom>
      <diagonal/>
    </border>
    <border>
      <left style="dotted">
        <color rgb="FF86BC25"/>
      </left>
      <right style="thin">
        <color rgb="FF86BC25"/>
      </right>
      <top style="thin">
        <color rgb="FF86BC25"/>
      </top>
      <bottom/>
      <diagonal/>
    </border>
    <border>
      <left/>
      <right style="thin">
        <color rgb="FF86BC25"/>
      </right>
      <top style="thin">
        <color rgb="FF86BC25"/>
      </top>
      <bottom style="thin">
        <color rgb="FF86BC25"/>
      </bottom>
      <diagonal/>
    </border>
    <border>
      <left style="thin">
        <color rgb="FF86BC25"/>
      </left>
      <right style="thin">
        <color rgb="FF86BC25"/>
      </right>
      <top/>
      <bottom style="dotted">
        <color rgb="FF86BC25"/>
      </bottom>
      <diagonal/>
    </border>
    <border>
      <left/>
      <right style="thin">
        <color rgb="FF86BC25"/>
      </right>
      <top/>
      <bottom/>
      <diagonal/>
    </border>
    <border>
      <left style="thin">
        <color rgb="FF86BC25"/>
      </left>
      <right style="thin">
        <color rgb="FF86BC25"/>
      </right>
      <top style="dotted">
        <color rgb="FF86BC25"/>
      </top>
      <bottom style="dotted">
        <color rgb="FF86BC25"/>
      </bottom>
      <diagonal/>
    </border>
    <border>
      <left style="thin">
        <color rgb="FF86BC25"/>
      </left>
      <right style="thin">
        <color rgb="FF86BC25"/>
      </right>
      <top style="dotted">
        <color rgb="FF86BC25"/>
      </top>
      <bottom style="thin">
        <color rgb="FF86BC25"/>
      </bottom>
      <diagonal/>
    </border>
    <border>
      <left/>
      <right style="thin">
        <color rgb="FF86BC25"/>
      </right>
      <top/>
      <bottom style="thin">
        <color rgb="FF86BC25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86BC25"/>
      </left>
      <right/>
      <top style="thin">
        <color rgb="FF86BC25"/>
      </top>
      <bottom/>
      <diagonal/>
    </border>
    <border>
      <left/>
      <right/>
      <top style="thin">
        <color rgb="FF86BC25"/>
      </top>
      <bottom/>
      <diagonal/>
    </border>
    <border>
      <left/>
      <right style="thin">
        <color rgb="FF86BC25"/>
      </right>
      <top style="thin">
        <color rgb="FF86BC25"/>
      </top>
      <bottom/>
      <diagonal/>
    </border>
    <border>
      <left style="thin">
        <color rgb="FF86BC25"/>
      </left>
      <right/>
      <top/>
      <bottom/>
      <diagonal/>
    </border>
    <border>
      <left style="thin">
        <color rgb="FF86BC25"/>
      </left>
      <right/>
      <top style="thin">
        <color rgb="FF86BC25"/>
      </top>
      <bottom style="thin">
        <color rgb="FF86BC25"/>
      </bottom>
      <diagonal/>
    </border>
    <border>
      <left/>
      <right/>
      <top style="thin">
        <color rgb="FF86BC25"/>
      </top>
      <bottom style="thin">
        <color rgb="FF86BC25"/>
      </bottom>
      <diagonal/>
    </border>
    <border>
      <left style="thin">
        <color rgb="FF86BC25"/>
      </left>
      <right/>
      <top/>
      <bottom style="thin">
        <color rgb="FF86BC25"/>
      </bottom>
      <diagonal/>
    </border>
    <border>
      <left/>
      <right/>
      <top/>
      <bottom style="thin">
        <color rgb="FF86BC25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 style="dotted">
        <color rgb="FF92D050"/>
      </left>
      <right style="dotted">
        <color rgb="FF92D050"/>
      </right>
      <top style="dotted">
        <color rgb="FF92D050"/>
      </top>
      <bottom style="dotted">
        <color rgb="FF92D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86BC25"/>
      </right>
      <top/>
      <bottom style="thin">
        <color rgb="FF92D050"/>
      </bottom>
      <diagonal/>
    </border>
    <border>
      <left style="thin">
        <color rgb="FF86BC25"/>
      </left>
      <right style="thick">
        <color rgb="FF86BC25"/>
      </right>
      <top style="dotted">
        <color rgb="FF86BC25"/>
      </top>
      <bottom style="thin">
        <color rgb="FF86BC2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rgb="FF86BC25"/>
      </left>
      <right style="thick">
        <color rgb="FF86BC25"/>
      </right>
      <top style="thick">
        <color rgb="FF86BC25"/>
      </top>
      <bottom/>
      <diagonal/>
    </border>
    <border>
      <left style="thick">
        <color rgb="FF86BC25"/>
      </left>
      <right style="thick">
        <color rgb="FF86BC25"/>
      </right>
      <top/>
      <bottom/>
      <diagonal/>
    </border>
    <border>
      <left style="thick">
        <color rgb="FF86BC25"/>
      </left>
      <right style="thick">
        <color rgb="FF86BC25"/>
      </right>
      <top/>
      <bottom style="thick">
        <color rgb="FF86BC25"/>
      </bottom>
      <diagonal/>
    </border>
  </borders>
  <cellStyleXfs count="4">
    <xf numFmtId="0" fontId="0" fillId="0" borderId="0"/>
    <xf numFmtId="0" fontId="6" fillId="0" borderId="2"/>
    <xf numFmtId="0" fontId="7" fillId="0" borderId="2"/>
    <xf numFmtId="0" fontId="22" fillId="0" borderId="2"/>
  </cellStyleXfs>
  <cellXfs count="180">
    <xf numFmtId="0" fontId="0" fillId="0" borderId="0" xfId="0"/>
    <xf numFmtId="166" fontId="8" fillId="0" borderId="2" xfId="2" applyNumberFormat="1" applyFont="1"/>
    <xf numFmtId="49" fontId="9" fillId="2" borderId="2" xfId="2" applyNumberFormat="1" applyFont="1" applyFill="1" applyAlignment="1">
      <alignment horizontal="left" vertical="center"/>
    </xf>
    <xf numFmtId="164" fontId="9" fillId="2" borderId="2" xfId="2" applyNumberFormat="1" applyFont="1" applyFill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164" fontId="9" fillId="2" borderId="5" xfId="2" applyNumberFormat="1" applyFont="1" applyFill="1" applyBorder="1" applyAlignment="1">
      <alignment horizontal="left" vertical="center"/>
    </xf>
    <xf numFmtId="0" fontId="0" fillId="0" borderId="2" xfId="2" applyFont="1"/>
    <xf numFmtId="0" fontId="11" fillId="0" borderId="2" xfId="2" applyFont="1" applyAlignment="1">
      <alignment horizontal="left" vertical="top"/>
    </xf>
    <xf numFmtId="0" fontId="12" fillId="0" borderId="6" xfId="2" applyFont="1" applyBorder="1" applyAlignment="1">
      <alignment horizontal="right" vertical="center"/>
    </xf>
    <xf numFmtId="164" fontId="13" fillId="2" borderId="7" xfId="2" applyNumberFormat="1" applyFont="1" applyFill="1" applyBorder="1" applyAlignment="1">
      <alignment horizontal="left" vertical="center"/>
    </xf>
    <xf numFmtId="0" fontId="12" fillId="0" borderId="8" xfId="2" applyFont="1" applyBorder="1" applyAlignment="1">
      <alignment horizontal="center" vertical="center"/>
    </xf>
    <xf numFmtId="164" fontId="9" fillId="2" borderId="3" xfId="2" applyNumberFormat="1" applyFont="1" applyFill="1" applyBorder="1" applyAlignment="1">
      <alignment horizontal="left" vertical="center"/>
    </xf>
    <xf numFmtId="0" fontId="15" fillId="2" borderId="2" xfId="2" applyFont="1" applyFill="1" applyAlignment="1">
      <alignment horizontal="left" vertical="center"/>
    </xf>
    <xf numFmtId="0" fontId="16" fillId="0" borderId="2" xfId="2" applyFont="1" applyAlignment="1">
      <alignment vertical="center"/>
    </xf>
    <xf numFmtId="0" fontId="11" fillId="0" borderId="2" xfId="2" applyFont="1" applyAlignment="1">
      <alignment horizontal="left" vertical="center"/>
    </xf>
    <xf numFmtId="0" fontId="17" fillId="4" borderId="2" xfId="2" quotePrefix="1" applyFont="1" applyFill="1" applyAlignment="1">
      <alignment horizontal="left" vertical="center"/>
    </xf>
    <xf numFmtId="0" fontId="17" fillId="5" borderId="2" xfId="2" quotePrefix="1" applyFont="1" applyFill="1" applyAlignment="1">
      <alignment horizontal="right" vertical="center"/>
    </xf>
    <xf numFmtId="0" fontId="13" fillId="0" borderId="2" xfId="2" applyFont="1"/>
    <xf numFmtId="164" fontId="13" fillId="2" borderId="2" xfId="2" applyNumberFormat="1" applyFont="1" applyFill="1" applyAlignment="1">
      <alignment horizontal="left" vertical="center"/>
    </xf>
    <xf numFmtId="167" fontId="14" fillId="0" borderId="2" xfId="2" applyNumberFormat="1" applyFont="1" applyAlignment="1">
      <alignment horizontal="right" vertical="center"/>
    </xf>
    <xf numFmtId="49" fontId="9" fillId="0" borderId="2" xfId="2" applyNumberFormat="1" applyFont="1"/>
    <xf numFmtId="49" fontId="13" fillId="0" borderId="2" xfId="2" applyNumberFormat="1" applyFont="1"/>
    <xf numFmtId="164" fontId="13" fillId="2" borderId="15" xfId="2" applyNumberFormat="1" applyFont="1" applyFill="1" applyBorder="1" applyAlignment="1">
      <alignment horizontal="left" vertical="center"/>
    </xf>
    <xf numFmtId="164" fontId="9" fillId="2" borderId="16" xfId="2" applyNumberFormat="1" applyFont="1" applyFill="1" applyBorder="1" applyAlignment="1">
      <alignment horizontal="left" vertical="center"/>
    </xf>
    <xf numFmtId="49" fontId="9" fillId="2" borderId="2" xfId="2" quotePrefix="1" applyNumberFormat="1" applyFont="1" applyFill="1" applyAlignment="1">
      <alignment horizontal="left" vertical="center"/>
    </xf>
    <xf numFmtId="49" fontId="13" fillId="2" borderId="2" xfId="2" applyNumberFormat="1" applyFont="1" applyFill="1" applyAlignment="1">
      <alignment horizontal="left" vertical="center"/>
    </xf>
    <xf numFmtId="164" fontId="13" fillId="2" borderId="17" xfId="2" applyNumberFormat="1" applyFont="1" applyFill="1" applyBorder="1" applyAlignment="1">
      <alignment horizontal="left" vertical="center"/>
    </xf>
    <xf numFmtId="49" fontId="18" fillId="2" borderId="2" xfId="2" applyNumberFormat="1" applyFont="1" applyFill="1" applyAlignment="1">
      <alignment horizontal="left" vertical="center"/>
    </xf>
    <xf numFmtId="49" fontId="9" fillId="2" borderId="18" xfId="2" applyNumberFormat="1" applyFont="1" applyFill="1" applyBorder="1" applyAlignment="1">
      <alignment horizontal="left" vertical="center"/>
    </xf>
    <xf numFmtId="49" fontId="19" fillId="2" borderId="18" xfId="2" applyNumberFormat="1" applyFont="1" applyFill="1" applyBorder="1" applyAlignment="1">
      <alignment horizontal="left" vertical="center"/>
    </xf>
    <xf numFmtId="49" fontId="9" fillId="0" borderId="21" xfId="2" applyNumberFormat="1" applyFont="1" applyBorder="1"/>
    <xf numFmtId="49" fontId="9" fillId="0" borderId="22" xfId="2" applyNumberFormat="1" applyFont="1" applyBorder="1"/>
    <xf numFmtId="49" fontId="9" fillId="2" borderId="22" xfId="2" applyNumberFormat="1" applyFont="1" applyFill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164" fontId="13" fillId="0" borderId="19" xfId="2" applyNumberFormat="1" applyFont="1" applyBorder="1" applyAlignment="1">
      <alignment horizontal="left" vertical="center"/>
    </xf>
    <xf numFmtId="49" fontId="9" fillId="0" borderId="21" xfId="2" applyNumberFormat="1" applyFont="1" applyBorder="1" applyAlignment="1">
      <alignment horizontal="left" vertical="center"/>
    </xf>
    <xf numFmtId="164" fontId="9" fillId="0" borderId="25" xfId="2" applyNumberFormat="1" applyFont="1" applyBorder="1" applyAlignment="1">
      <alignment horizontal="left" vertical="center"/>
    </xf>
    <xf numFmtId="167" fontId="20" fillId="0" borderId="25" xfId="2" applyNumberFormat="1" applyFont="1" applyBorder="1" applyAlignment="1">
      <alignment horizontal="right" vertical="center"/>
    </xf>
    <xf numFmtId="164" fontId="13" fillId="2" borderId="19" xfId="2" applyNumberFormat="1" applyFont="1" applyFill="1" applyBorder="1" applyAlignment="1">
      <alignment horizontal="left" vertical="center"/>
    </xf>
    <xf numFmtId="49" fontId="13" fillId="2" borderId="24" xfId="2" applyNumberFormat="1" applyFont="1" applyFill="1" applyBorder="1" applyAlignment="1">
      <alignment horizontal="left" vertical="center"/>
    </xf>
    <xf numFmtId="168" fontId="12" fillId="0" borderId="2" xfId="2" applyNumberFormat="1" applyFont="1" applyAlignment="1">
      <alignment horizontal="left" vertical="center"/>
    </xf>
    <xf numFmtId="49" fontId="9" fillId="6" borderId="2" xfId="2" applyNumberFormat="1" applyFont="1" applyFill="1" applyAlignment="1">
      <alignment horizontal="left" vertical="center"/>
    </xf>
    <xf numFmtId="164" fontId="9" fillId="6" borderId="2" xfId="2" applyNumberFormat="1" applyFont="1" applyFill="1" applyAlignment="1">
      <alignment horizontal="left" vertical="center"/>
    </xf>
    <xf numFmtId="164" fontId="9" fillId="2" borderId="26" xfId="2" applyNumberFormat="1" applyFont="1" applyFill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164" fontId="9" fillId="2" borderId="27" xfId="2" applyNumberFormat="1" applyFont="1" applyFill="1" applyBorder="1" applyAlignment="1">
      <alignment horizontal="left" vertical="center"/>
    </xf>
    <xf numFmtId="165" fontId="11" fillId="0" borderId="26" xfId="2" applyNumberFormat="1" applyFont="1" applyBorder="1" applyAlignment="1">
      <alignment horizontal="right"/>
    </xf>
    <xf numFmtId="0" fontId="1" fillId="0" borderId="2" xfId="2" applyFont="1"/>
    <xf numFmtId="0" fontId="2" fillId="0" borderId="2" xfId="2" applyFont="1"/>
    <xf numFmtId="0" fontId="3" fillId="0" borderId="2" xfId="2" applyFont="1"/>
    <xf numFmtId="0" fontId="0" fillId="3" borderId="1" xfId="2" applyFont="1" applyFill="1" applyBorder="1" applyAlignment="1">
      <alignment horizontal="right"/>
    </xf>
    <xf numFmtId="0" fontId="4" fillId="0" borderId="2" xfId="2" applyFont="1"/>
    <xf numFmtId="3" fontId="4" fillId="0" borderId="2" xfId="2" applyNumberFormat="1" applyFont="1"/>
    <xf numFmtId="165" fontId="5" fillId="0" borderId="1" xfId="2" applyNumberFormat="1" applyFont="1" applyBorder="1" applyAlignment="1">
      <alignment horizontal="center"/>
    </xf>
    <xf numFmtId="2" fontId="4" fillId="0" borderId="2" xfId="2" applyNumberFormat="1" applyFont="1"/>
    <xf numFmtId="2" fontId="0" fillId="0" borderId="2" xfId="2" applyNumberFormat="1" applyFont="1"/>
    <xf numFmtId="49" fontId="9" fillId="0" borderId="16" xfId="2" quotePrefix="1" applyNumberFormat="1" applyFont="1" applyBorder="1" applyAlignment="1">
      <alignment horizontal="left" vertical="center"/>
    </xf>
    <xf numFmtId="0" fontId="21" fillId="5" borderId="2" xfId="2" quotePrefix="1" applyFont="1" applyFill="1" applyAlignment="1">
      <alignment horizontal="right" vertical="center"/>
    </xf>
    <xf numFmtId="168" fontId="9" fillId="2" borderId="2" xfId="2" applyNumberFormat="1" applyFont="1" applyFill="1" applyAlignment="1">
      <alignment horizontal="left" vertical="center"/>
    </xf>
    <xf numFmtId="0" fontId="23" fillId="0" borderId="28" xfId="3" applyFont="1" applyBorder="1" applyAlignment="1">
      <alignment horizontal="left" vertical="top" wrapText="1"/>
    </xf>
    <xf numFmtId="0" fontId="23" fillId="0" borderId="29" xfId="3" applyFont="1" applyBorder="1" applyAlignment="1">
      <alignment horizontal="right" vertical="top" wrapText="1" indent="1"/>
    </xf>
    <xf numFmtId="0" fontId="23" fillId="0" borderId="30" xfId="3" applyFont="1" applyBorder="1" applyAlignment="1">
      <alignment horizontal="right" vertical="top" wrapText="1"/>
    </xf>
    <xf numFmtId="0" fontId="22" fillId="0" borderId="30" xfId="3" applyBorder="1" applyAlignment="1">
      <alignment horizontal="right" vertical="top" wrapText="1" indent="1"/>
    </xf>
    <xf numFmtId="0" fontId="23" fillId="0" borderId="30" xfId="3" applyFont="1" applyBorder="1" applyAlignment="1">
      <alignment horizontal="right" vertical="center" wrapText="1" indent="2"/>
    </xf>
    <xf numFmtId="0" fontId="23" fillId="0" borderId="30" xfId="3" applyFont="1" applyBorder="1" applyAlignment="1">
      <alignment horizontal="left" vertical="top" wrapText="1" indent="4"/>
    </xf>
    <xf numFmtId="0" fontId="23" fillId="0" borderId="30" xfId="3" applyFont="1" applyBorder="1" applyAlignment="1">
      <alignment horizontal="left" vertical="top" wrapText="1" indent="3"/>
    </xf>
    <xf numFmtId="0" fontId="23" fillId="0" borderId="31" xfId="3" applyFont="1" applyBorder="1" applyAlignment="1">
      <alignment horizontal="right" vertical="center" wrapText="1"/>
    </xf>
    <xf numFmtId="0" fontId="22" fillId="0" borderId="2" xfId="3" applyAlignment="1">
      <alignment horizontal="left" vertical="top"/>
    </xf>
    <xf numFmtId="0" fontId="22" fillId="0" borderId="32" xfId="3" applyBorder="1" applyAlignment="1">
      <alignment horizontal="left" wrapText="1"/>
    </xf>
    <xf numFmtId="0" fontId="23" fillId="7" borderId="36" xfId="3" applyFont="1" applyFill="1" applyBorder="1" applyAlignment="1">
      <alignment horizontal="left" vertical="top" wrapText="1" indent="1"/>
    </xf>
    <xf numFmtId="0" fontId="23" fillId="7" borderId="37" xfId="3" applyFont="1" applyFill="1" applyBorder="1" applyAlignment="1">
      <alignment horizontal="right" vertical="top" wrapText="1" indent="1"/>
    </xf>
    <xf numFmtId="0" fontId="23" fillId="7" borderId="2" xfId="3" applyFont="1" applyFill="1" applyAlignment="1">
      <alignment horizontal="right" vertical="top" wrapText="1"/>
    </xf>
    <xf numFmtId="0" fontId="23" fillId="7" borderId="2" xfId="3" applyFont="1" applyFill="1" applyAlignment="1">
      <alignment horizontal="right" vertical="top" wrapText="1" indent="1"/>
    </xf>
    <xf numFmtId="0" fontId="23" fillId="7" borderId="2" xfId="3" applyFont="1" applyFill="1" applyAlignment="1">
      <alignment horizontal="right" vertical="top" wrapText="1" indent="2"/>
    </xf>
    <xf numFmtId="0" fontId="23" fillId="7" borderId="2" xfId="3" applyFont="1" applyFill="1" applyAlignment="1">
      <alignment horizontal="right" vertical="top" wrapText="1" indent="3"/>
    </xf>
    <xf numFmtId="0" fontId="23" fillId="7" borderId="38" xfId="3" applyFont="1" applyFill="1" applyBorder="1" applyAlignment="1">
      <alignment horizontal="right" vertical="top" wrapText="1"/>
    </xf>
    <xf numFmtId="0" fontId="23" fillId="0" borderId="36" xfId="3" applyFont="1" applyBorder="1" applyAlignment="1">
      <alignment horizontal="left" vertical="top" wrapText="1" indent="1"/>
    </xf>
    <xf numFmtId="0" fontId="23" fillId="0" borderId="37" xfId="3" applyFont="1" applyBorder="1" applyAlignment="1">
      <alignment horizontal="right" vertical="top" wrapText="1" indent="1"/>
    </xf>
    <xf numFmtId="0" fontId="23" fillId="0" borderId="2" xfId="3" applyFont="1" applyAlignment="1">
      <alignment horizontal="right" vertical="top" wrapText="1"/>
    </xf>
    <xf numFmtId="0" fontId="23" fillId="0" borderId="2" xfId="3" applyFont="1" applyAlignment="1">
      <alignment horizontal="right" vertical="top" wrapText="1" indent="1"/>
    </xf>
    <xf numFmtId="0" fontId="22" fillId="0" borderId="2" xfId="3" applyAlignment="1">
      <alignment horizontal="left" wrapText="1"/>
    </xf>
    <xf numFmtId="0" fontId="23" fillId="0" borderId="2" xfId="3" applyFont="1" applyAlignment="1">
      <alignment horizontal="right" vertical="top" wrapText="1" indent="3"/>
    </xf>
    <xf numFmtId="0" fontId="22" fillId="0" borderId="38" xfId="3" applyBorder="1" applyAlignment="1">
      <alignment horizontal="left" wrapText="1"/>
    </xf>
    <xf numFmtId="0" fontId="22" fillId="7" borderId="2" xfId="3" applyFill="1" applyAlignment="1">
      <alignment horizontal="left" wrapText="1"/>
    </xf>
    <xf numFmtId="0" fontId="22" fillId="7" borderId="38" xfId="3" applyFill="1" applyBorder="1" applyAlignment="1">
      <alignment horizontal="left" wrapText="1"/>
    </xf>
    <xf numFmtId="0" fontId="22" fillId="0" borderId="36" xfId="3" applyBorder="1" applyAlignment="1">
      <alignment horizontal="left" wrapText="1"/>
    </xf>
    <xf numFmtId="0" fontId="25" fillId="7" borderId="36" xfId="3" applyFont="1" applyFill="1" applyBorder="1" applyAlignment="1">
      <alignment horizontal="left" vertical="top" wrapText="1"/>
    </xf>
    <xf numFmtId="0" fontId="25" fillId="7" borderId="37" xfId="3" applyFont="1" applyFill="1" applyBorder="1" applyAlignment="1">
      <alignment horizontal="right" vertical="top" wrapText="1" indent="1"/>
    </xf>
    <xf numFmtId="0" fontId="25" fillId="7" borderId="2" xfId="3" applyFont="1" applyFill="1" applyAlignment="1">
      <alignment horizontal="right" vertical="top" wrapText="1"/>
    </xf>
    <xf numFmtId="0" fontId="25" fillId="7" borderId="2" xfId="3" applyFont="1" applyFill="1" applyAlignment="1">
      <alignment horizontal="right" vertical="top" wrapText="1" indent="1"/>
    </xf>
    <xf numFmtId="0" fontId="25" fillId="7" borderId="2" xfId="3" applyFont="1" applyFill="1" applyAlignment="1">
      <alignment horizontal="right" vertical="top" wrapText="1" indent="2"/>
    </xf>
    <xf numFmtId="0" fontId="25" fillId="7" borderId="2" xfId="3" applyFont="1" applyFill="1" applyAlignment="1">
      <alignment horizontal="right" vertical="top" wrapText="1" indent="3"/>
    </xf>
    <xf numFmtId="0" fontId="25" fillId="7" borderId="38" xfId="3" applyFont="1" applyFill="1" applyBorder="1" applyAlignment="1">
      <alignment horizontal="right" vertical="top" wrapText="1"/>
    </xf>
    <xf numFmtId="0" fontId="23" fillId="7" borderId="36" xfId="3" applyFont="1" applyFill="1" applyBorder="1" applyAlignment="1">
      <alignment horizontal="left" vertical="top" wrapText="1"/>
    </xf>
    <xf numFmtId="0" fontId="23" fillId="0" borderId="2" xfId="3" applyFont="1" applyAlignment="1">
      <alignment horizontal="right" vertical="top" wrapText="1" indent="2"/>
    </xf>
    <xf numFmtId="0" fontId="23" fillId="0" borderId="38" xfId="3" applyFont="1" applyBorder="1" applyAlignment="1">
      <alignment horizontal="right" vertical="top" wrapText="1"/>
    </xf>
    <xf numFmtId="0" fontId="23" fillId="7" borderId="36" xfId="3" applyFont="1" applyFill="1" applyBorder="1" applyAlignment="1">
      <alignment horizontal="left" vertical="top" wrapText="1" indent="2"/>
    </xf>
    <xf numFmtId="0" fontId="23" fillId="0" borderId="36" xfId="3" applyFont="1" applyBorder="1" applyAlignment="1">
      <alignment horizontal="right" vertical="top" wrapText="1" indent="4"/>
    </xf>
    <xf numFmtId="0" fontId="25" fillId="7" borderId="36" xfId="3" applyFont="1" applyFill="1" applyBorder="1" applyAlignment="1">
      <alignment horizontal="left" vertical="top" wrapText="1" indent="1"/>
    </xf>
    <xf numFmtId="0" fontId="23" fillId="0" borderId="36" xfId="3" applyFont="1" applyBorder="1" applyAlignment="1">
      <alignment horizontal="left" vertical="top" wrapText="1" indent="2"/>
    </xf>
    <xf numFmtId="0" fontId="25" fillId="0" borderId="36" xfId="3" applyFont="1" applyBorder="1" applyAlignment="1">
      <alignment horizontal="left" vertical="top" wrapText="1" indent="1"/>
    </xf>
    <xf numFmtId="0" fontId="25" fillId="0" borderId="37" xfId="3" applyFont="1" applyBorder="1" applyAlignment="1">
      <alignment horizontal="right" vertical="top" wrapText="1" indent="1"/>
    </xf>
    <xf numFmtId="0" fontId="25" fillId="0" borderId="2" xfId="3" applyFont="1" applyAlignment="1">
      <alignment horizontal="right" vertical="top" wrapText="1"/>
    </xf>
    <xf numFmtId="0" fontId="25" fillId="0" borderId="2" xfId="3" applyFont="1" applyAlignment="1">
      <alignment horizontal="right" vertical="top" wrapText="1" indent="1"/>
    </xf>
    <xf numFmtId="0" fontId="25" fillId="0" borderId="2" xfId="3" applyFont="1" applyAlignment="1">
      <alignment horizontal="right" vertical="top" wrapText="1" indent="2"/>
    </xf>
    <xf numFmtId="0" fontId="25" fillId="0" borderId="2" xfId="3" applyFont="1" applyAlignment="1">
      <alignment horizontal="right" vertical="top" wrapText="1" indent="3"/>
    </xf>
    <xf numFmtId="0" fontId="25" fillId="0" borderId="38" xfId="3" applyFont="1" applyBorder="1" applyAlignment="1">
      <alignment horizontal="right" vertical="top" wrapText="1"/>
    </xf>
    <xf numFmtId="0" fontId="22" fillId="7" borderId="36" xfId="3" applyFill="1" applyBorder="1" applyAlignment="1">
      <alignment horizontal="left" wrapText="1"/>
    </xf>
    <xf numFmtId="0" fontId="25" fillId="0" borderId="36" xfId="3" applyFont="1" applyBorder="1" applyAlignment="1">
      <alignment horizontal="left" vertical="top" wrapText="1"/>
    </xf>
    <xf numFmtId="0" fontId="22" fillId="7" borderId="37" xfId="3" applyFill="1" applyBorder="1" applyAlignment="1">
      <alignment wrapText="1"/>
    </xf>
    <xf numFmtId="0" fontId="22" fillId="7" borderId="2" xfId="3" applyFill="1" applyAlignment="1">
      <alignment wrapText="1"/>
    </xf>
    <xf numFmtId="0" fontId="22" fillId="7" borderId="38" xfId="3" applyFill="1" applyBorder="1" applyAlignment="1">
      <alignment wrapText="1"/>
    </xf>
    <xf numFmtId="0" fontId="22" fillId="0" borderId="37" xfId="3" applyBorder="1" applyAlignment="1">
      <alignment wrapText="1"/>
    </xf>
    <xf numFmtId="0" fontId="22" fillId="0" borderId="2" xfId="3" applyAlignment="1">
      <alignment wrapText="1"/>
    </xf>
    <xf numFmtId="0" fontId="22" fillId="0" borderId="38" xfId="3" applyBorder="1" applyAlignment="1">
      <alignment wrapText="1"/>
    </xf>
    <xf numFmtId="0" fontId="22" fillId="0" borderId="33" xfId="3" applyBorder="1" applyAlignment="1">
      <alignment wrapText="1"/>
    </xf>
    <xf numFmtId="0" fontId="22" fillId="0" borderId="34" xfId="3" applyBorder="1" applyAlignment="1">
      <alignment wrapText="1"/>
    </xf>
    <xf numFmtId="0" fontId="22" fillId="0" borderId="35" xfId="3" applyBorder="1" applyAlignment="1">
      <alignment wrapText="1"/>
    </xf>
    <xf numFmtId="0" fontId="23" fillId="0" borderId="30" xfId="3" applyFont="1" applyBorder="1" applyAlignment="1">
      <alignment horizontal="right" vertical="center" wrapText="1" indent="4"/>
    </xf>
    <xf numFmtId="0" fontId="23" fillId="0" borderId="30" xfId="3" applyFont="1" applyBorder="1" applyAlignment="1">
      <alignment horizontal="left" vertical="top" wrapText="1" indent="2"/>
    </xf>
    <xf numFmtId="0" fontId="23" fillId="7" borderId="2" xfId="3" applyFont="1" applyFill="1" applyAlignment="1">
      <alignment horizontal="right" vertical="top" wrapText="1" indent="4"/>
    </xf>
    <xf numFmtId="0" fontId="23" fillId="0" borderId="2" xfId="3" applyFont="1" applyAlignment="1">
      <alignment horizontal="right" vertical="top" wrapText="1" indent="4"/>
    </xf>
    <xf numFmtId="0" fontId="25" fillId="7" borderId="2" xfId="3" applyFont="1" applyFill="1" applyAlignment="1">
      <alignment horizontal="right" vertical="top" wrapText="1" indent="4"/>
    </xf>
    <xf numFmtId="0" fontId="25" fillId="0" borderId="2" xfId="3" applyFont="1" applyAlignment="1">
      <alignment horizontal="right" vertical="top" wrapText="1" indent="4"/>
    </xf>
    <xf numFmtId="167" fontId="14" fillId="0" borderId="19" xfId="2" applyNumberFormat="1" applyFont="1" applyBorder="1" applyAlignment="1">
      <alignment horizontal="right" vertical="center"/>
    </xf>
    <xf numFmtId="167" fontId="14" fillId="0" borderId="20" xfId="2" applyNumberFormat="1" applyFont="1" applyBorder="1" applyAlignment="1">
      <alignment horizontal="right" vertical="center"/>
    </xf>
    <xf numFmtId="164" fontId="9" fillId="2" borderId="19" xfId="2" applyNumberFormat="1" applyFont="1" applyFill="1" applyBorder="1" applyAlignment="1">
      <alignment horizontal="right" vertical="center"/>
    </xf>
    <xf numFmtId="164" fontId="9" fillId="2" borderId="20" xfId="2" applyNumberFormat="1" applyFont="1" applyFill="1" applyBorder="1" applyAlignment="1">
      <alignment horizontal="right" vertical="center"/>
    </xf>
    <xf numFmtId="167" fontId="14" fillId="0" borderId="11" xfId="2" applyNumberFormat="1" applyFont="1" applyBorder="1" applyAlignment="1">
      <alignment horizontal="right" vertical="center"/>
    </xf>
    <xf numFmtId="167" fontId="14" fillId="0" borderId="23" xfId="2" applyNumberFormat="1" applyFont="1" applyBorder="1" applyAlignment="1">
      <alignment horizontal="right" vertical="center"/>
    </xf>
    <xf numFmtId="167" fontId="14" fillId="0" borderId="9" xfId="2" applyNumberFormat="1" applyFont="1" applyBorder="1" applyAlignment="1">
      <alignment horizontal="right" vertical="center"/>
    </xf>
    <xf numFmtId="0" fontId="26" fillId="5" borderId="2" xfId="2" quotePrefix="1" applyFont="1" applyFill="1" applyAlignment="1">
      <alignment horizontal="right" vertical="center"/>
    </xf>
    <xf numFmtId="0" fontId="27" fillId="5" borderId="2" xfId="0" applyFont="1" applyFill="1" applyBorder="1" applyAlignment="1">
      <alignment horizontal="right" vertical="center"/>
    </xf>
    <xf numFmtId="164" fontId="9" fillId="8" borderId="2" xfId="2" applyNumberFormat="1" applyFont="1" applyFill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164" fontId="9" fillId="0" borderId="2" xfId="2" applyNumberFormat="1" applyFont="1" applyBorder="1" applyAlignment="1">
      <alignment horizontal="left" vertical="center"/>
    </xf>
    <xf numFmtId="0" fontId="0" fillId="0" borderId="2" xfId="2" applyFont="1" applyBorder="1"/>
    <xf numFmtId="164" fontId="9" fillId="2" borderId="2" xfId="2" applyNumberFormat="1" applyFont="1" applyFill="1" applyBorder="1" applyAlignment="1">
      <alignment horizontal="left" vertical="center"/>
    </xf>
    <xf numFmtId="167" fontId="14" fillId="0" borderId="11" xfId="2" applyNumberFormat="1" applyFont="1" applyBorder="1" applyAlignment="1">
      <alignment horizontal="left" vertical="center"/>
    </xf>
    <xf numFmtId="49" fontId="9" fillId="0" borderId="24" xfId="2" applyNumberFormat="1" applyFont="1" applyBorder="1" applyAlignment="1">
      <alignment horizontal="left" vertical="center"/>
    </xf>
    <xf numFmtId="0" fontId="0" fillId="0" borderId="25" xfId="2" applyFont="1" applyBorder="1"/>
    <xf numFmtId="167" fontId="14" fillId="0" borderId="14" xfId="2" applyNumberFormat="1" applyFont="1" applyBorder="1" applyAlignment="1">
      <alignment horizontal="left" vertical="center"/>
    </xf>
    <xf numFmtId="167" fontId="14" fillId="0" borderId="39" xfId="2" applyNumberFormat="1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167" fontId="14" fillId="0" borderId="2" xfId="2" applyNumberFormat="1" applyFont="1" applyBorder="1" applyAlignment="1">
      <alignment horizontal="right" vertical="center"/>
    </xf>
    <xf numFmtId="0" fontId="26" fillId="9" borderId="2" xfId="2" quotePrefix="1" applyFont="1" applyFill="1" applyAlignment="1">
      <alignment horizontal="center" vertical="center"/>
    </xf>
    <xf numFmtId="0" fontId="7" fillId="0" borderId="2" xfId="2" applyFont="1"/>
    <xf numFmtId="49" fontId="9" fillId="2" borderId="2" xfId="2" applyNumberFormat="1" applyFont="1" applyFill="1" applyAlignment="1">
      <alignment horizontal="right" vertical="center"/>
    </xf>
    <xf numFmtId="164" fontId="9" fillId="2" borderId="6" xfId="2" applyNumberFormat="1" applyFont="1" applyFill="1" applyBorder="1" applyAlignment="1">
      <alignment horizontal="left" vertical="center"/>
    </xf>
    <xf numFmtId="164" fontId="9" fillId="2" borderId="40" xfId="2" applyNumberFormat="1" applyFont="1" applyFill="1" applyBorder="1" applyAlignment="1">
      <alignment horizontal="left" vertical="center"/>
    </xf>
    <xf numFmtId="0" fontId="7" fillId="0" borderId="0" xfId="0" applyFont="1"/>
    <xf numFmtId="0" fontId="29" fillId="0" borderId="0" xfId="0" applyFont="1"/>
    <xf numFmtId="0" fontId="30" fillId="0" borderId="0" xfId="0" applyFont="1" applyAlignment="1">
      <alignment horizontal="right"/>
    </xf>
    <xf numFmtId="0" fontId="31" fillId="0" borderId="0" xfId="0" applyFont="1"/>
    <xf numFmtId="0" fontId="3" fillId="0" borderId="0" xfId="0" applyFont="1"/>
    <xf numFmtId="1" fontId="0" fillId="3" borderId="1" xfId="2" applyNumberFormat="1" applyFont="1" applyFill="1" applyBorder="1" applyAlignment="1">
      <alignment horizontal="right"/>
    </xf>
    <xf numFmtId="1" fontId="0" fillId="0" borderId="2" xfId="2" applyNumberFormat="1" applyFont="1"/>
    <xf numFmtId="165" fontId="12" fillId="0" borderId="10" xfId="2" applyNumberFormat="1" applyFont="1" applyFill="1" applyBorder="1" applyAlignment="1">
      <alignment horizontal="right"/>
    </xf>
    <xf numFmtId="165" fontId="12" fillId="0" borderId="12" xfId="2" applyNumberFormat="1" applyFont="1" applyFill="1" applyBorder="1" applyAlignment="1">
      <alignment horizontal="right"/>
    </xf>
    <xf numFmtId="165" fontId="12" fillId="0" borderId="13" xfId="2" applyNumberFormat="1" applyFont="1" applyFill="1" applyBorder="1" applyAlignment="1">
      <alignment horizontal="right"/>
    </xf>
    <xf numFmtId="1" fontId="0" fillId="0" borderId="2" xfId="2" applyNumberFormat="1" applyFont="1" applyFill="1" applyBorder="1" applyAlignment="1">
      <alignment horizontal="right"/>
    </xf>
    <xf numFmtId="0" fontId="0" fillId="0" borderId="41" xfId="2" applyFont="1" applyBorder="1"/>
    <xf numFmtId="164" fontId="13" fillId="2" borderId="2" xfId="2" applyNumberFormat="1" applyFont="1" applyFill="1" applyBorder="1" applyAlignment="1">
      <alignment horizontal="left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164" fontId="9" fillId="10" borderId="2" xfId="2" applyNumberFormat="1" applyFont="1" applyFill="1" applyAlignment="1">
      <alignment horizontal="left" vertical="center"/>
    </xf>
    <xf numFmtId="164" fontId="9" fillId="10" borderId="2" xfId="2" applyNumberFormat="1" applyFont="1" applyFill="1" applyBorder="1" applyAlignment="1">
      <alignment horizontal="left" vertical="center"/>
    </xf>
    <xf numFmtId="164" fontId="9" fillId="10" borderId="25" xfId="2" applyNumberFormat="1" applyFont="1" applyFill="1" applyBorder="1" applyAlignment="1">
      <alignment horizontal="left" vertical="center"/>
    </xf>
    <xf numFmtId="3" fontId="35" fillId="0" borderId="1" xfId="2" applyNumberFormat="1" applyFont="1" applyBorder="1" applyAlignment="1">
      <alignment horizontal="center"/>
    </xf>
    <xf numFmtId="0" fontId="6" fillId="7" borderId="36" xfId="3" applyFont="1" applyFill="1" applyBorder="1" applyAlignment="1">
      <alignment horizontal="left" wrapText="1"/>
    </xf>
    <xf numFmtId="49" fontId="9" fillId="2" borderId="2" xfId="2" applyNumberFormat="1" applyFont="1" applyFill="1" applyBorder="1" applyAlignment="1">
      <alignment horizontal="left" vertical="center"/>
    </xf>
    <xf numFmtId="9" fontId="28" fillId="11" borderId="2" xfId="2" applyNumberFormat="1" applyFont="1" applyFill="1"/>
    <xf numFmtId="0" fontId="0" fillId="11" borderId="2" xfId="2" applyFont="1" applyFill="1"/>
    <xf numFmtId="164" fontId="12" fillId="3" borderId="42" xfId="2" applyNumberFormat="1" applyFont="1" applyFill="1" applyBorder="1" applyAlignment="1">
      <alignment horizontal="left" vertical="center"/>
    </xf>
    <xf numFmtId="164" fontId="12" fillId="3" borderId="43" xfId="2" applyNumberFormat="1" applyFont="1" applyFill="1" applyBorder="1" applyAlignment="1">
      <alignment horizontal="left" vertical="center"/>
    </xf>
    <xf numFmtId="164" fontId="12" fillId="3" borderId="44" xfId="2" applyNumberFormat="1" applyFont="1" applyFill="1" applyBorder="1" applyAlignment="1">
      <alignment horizontal="left" vertical="center"/>
    </xf>
    <xf numFmtId="0" fontId="28" fillId="0" borderId="2" xfId="2" applyFont="1" applyAlignment="1">
      <alignment vertical="center"/>
    </xf>
    <xf numFmtId="0" fontId="28" fillId="0" borderId="2" xfId="2" applyFont="1" applyAlignment="1"/>
  </cellXfs>
  <cellStyles count="4">
    <cellStyle name="Normal" xfId="0" builtinId="0"/>
    <cellStyle name="Normal 2" xfId="1" xr:uid="{819D1A36-EA30-4DE9-8646-3256A0A76861}"/>
    <cellStyle name="Normal 3" xfId="2" xr:uid="{B2494072-DBF1-4503-B1C1-633D17E135A4}"/>
    <cellStyle name="Normal 4" xfId="3" xr:uid="{30946CE2-EA00-4457-AF6E-957A6EFFA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55" Type="http://schemas.openxmlformats.org/officeDocument/2006/relationships/styles" Target="styles.xml"/><Relationship Id="rId2" Type="http://schemas.openxmlformats.org/officeDocument/2006/relationships/worksheet" Target="worksheets/sheet2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53" Type="http://customschemas.google.com/relationships/workbookmetadata" Target="metadata"/><Relationship Id="rId58" Type="http://schemas.openxmlformats.org/officeDocument/2006/relationships/calcChain" Target="calcChain.xml"/><Relationship Id="rId57" Type="http://schemas.microsoft.com/office/2017/10/relationships/person" Target="persons/person.xml"/><Relationship Id="rId4" Type="http://schemas.openxmlformats.org/officeDocument/2006/relationships/worksheet" Target="worksheets/sheet4.xml"/><Relationship Id="rId56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n-GB" sz="1000" b="0" i="0">
                <a:solidFill>
                  <a:srgbClr val="757575"/>
                </a:solidFill>
                <a:latin typeface="+mn-lt"/>
              </a:rPr>
              <a:t>Umsatzerlöse  TTM</a:t>
            </a:r>
          </a:p>
        </c:rich>
      </c:tx>
      <c:layout>
        <c:manualLayout>
          <c:xMode val="edge"/>
          <c:yMode val="edge"/>
          <c:x val="3.6354111986001747E-2"/>
          <c:y val="2.780996523754345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Umsatz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'Projekt Ventura'!$D$68:$D$79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'Projekt Ventura'!$G$68:$G$79</c:f>
              <c:numCache>
                <c:formatCode>_(* #,##0.0_);_(* \(#,##0.0\);_(* " - "_);_(* @_)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2E-4BD6-B069-B71075697C3D}"/>
            </c:ext>
          </c:extLst>
        </c:ser>
        <c:ser>
          <c:idx val="1"/>
          <c:order val="1"/>
          <c:tx>
            <c:v>Vorjahr</c:v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none"/>
          </c:marker>
          <c:val>
            <c:numRef>
              <c:f>'Projekt Ventura'!$G$83:$G$94</c:f>
              <c:numCache>
                <c:formatCode>_(* #,##0.0_);_(* \(#,##0.0\);_(* " - "_);_(* 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2-E641-9D2C-7D255DBBE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459640"/>
        <c:axId val="1114871669"/>
      </c:lineChart>
      <c:catAx>
        <c:axId val="1464459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DE"/>
          </a:p>
        </c:txPr>
        <c:crossAx val="1114871669"/>
        <c:crosses val="autoZero"/>
        <c:auto val="1"/>
        <c:lblAlgn val="ctr"/>
        <c:lblOffset val="100"/>
        <c:noMultiLvlLbl val="1"/>
      </c:catAx>
      <c:valAx>
        <c:axId val="111487166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sz="1000" b="0" i="0">
                    <a:solidFill>
                      <a:srgbClr val="000000"/>
                    </a:solidFill>
                    <a:latin typeface="+mn-lt"/>
                  </a:rPr>
                  <a:t>'000€</a:t>
                </a:r>
              </a:p>
            </c:rich>
          </c:tx>
          <c:overlay val="0"/>
        </c:title>
        <c:numFmt formatCode="_(* #,##0.0_);_(* \(#,##0.0\);_(* &quot; - &quot;_);_(* 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n-DE"/>
          </a:p>
        </c:txPr>
        <c:crossAx val="146445964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Arial"/>
            </a:defRPr>
          </a:pPr>
          <a:endParaRPr lang="en-DE"/>
        </a:p>
      </c:txPr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n-GB" sz="1000" b="0" i="0">
                <a:solidFill>
                  <a:srgbClr val="757575"/>
                </a:solidFill>
                <a:latin typeface="+mn-lt"/>
              </a:rPr>
              <a:t>Umsatzerlöse Jan - Dez '24</a:t>
            </a:r>
          </a:p>
        </c:rich>
      </c:tx>
      <c:layout>
        <c:manualLayout>
          <c:xMode val="edge"/>
          <c:yMode val="edge"/>
          <c:x val="3.6354111986001747E-2"/>
          <c:y val="2.780996523754345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Umsatz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'Projekt Ventura'!$D$83:$D$94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'Projekt Ventura'!$G$83:$G$94</c:f>
              <c:numCache>
                <c:formatCode>_(* #,##0.0_);_(* \(#,##0.0\);_(* " - "_);_(* @_)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F6-47E9-83DA-FB1A186A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716018"/>
        <c:axId val="146906823"/>
      </c:lineChart>
      <c:catAx>
        <c:axId val="7487160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DE"/>
          </a:p>
        </c:txPr>
        <c:crossAx val="146906823"/>
        <c:crosses val="autoZero"/>
        <c:auto val="1"/>
        <c:lblAlgn val="ctr"/>
        <c:lblOffset val="100"/>
        <c:noMultiLvlLbl val="1"/>
      </c:catAx>
      <c:valAx>
        <c:axId val="1469068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sz="1000" b="0" i="0">
                    <a:solidFill>
                      <a:srgbClr val="000000"/>
                    </a:solidFill>
                    <a:latin typeface="+mn-lt"/>
                  </a:rPr>
                  <a:t>'000€</a:t>
                </a:r>
              </a:p>
            </c:rich>
          </c:tx>
          <c:overlay val="0"/>
        </c:title>
        <c:numFmt formatCode="_(* #,##0.0_);_(* \(#,##0.0\);_(* &quot; - &quot;_);_(* 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n-DE"/>
          </a:p>
        </c:txPr>
        <c:crossAx val="74871601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DE"/>
        </a:p>
      </c:txPr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800" b="1" i="0">
                <a:solidFill>
                  <a:srgbClr val="757575"/>
                </a:solidFill>
                <a:latin typeface="+mn-lt"/>
              </a:defRPr>
            </a:pPr>
            <a:r>
              <a:rPr lang="en-GB" sz="800" b="1" i="0">
                <a:solidFill>
                  <a:srgbClr val="757575"/>
                </a:solidFill>
                <a:latin typeface="+mn-lt"/>
              </a:rPr>
              <a:t>Indikativer Unternehmenswert (Bandbreite)</a:t>
            </a:r>
          </a:p>
        </c:rich>
      </c:tx>
      <c:layout>
        <c:manualLayout>
          <c:xMode val="edge"/>
          <c:yMode val="edge"/>
          <c:x val="3.1310336822147844E-2"/>
          <c:y val="2.5125638082395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98598593349544"/>
          <c:y val="0.18439989063938894"/>
          <c:w val="0.8003913188822831"/>
          <c:h val="0.65977941880848678"/>
        </c:manualLayout>
      </c:layout>
      <c:barChart>
        <c:barDir val="col"/>
        <c:grouping val="stacked"/>
        <c:varyColors val="1"/>
        <c:ser>
          <c:idx val="0"/>
          <c:order val="0"/>
          <c:spPr>
            <a:noFill/>
            <a:ln cmpd="sng">
              <a:noFill/>
            </a:ln>
          </c:spPr>
          <c:invertIfNegative val="1"/>
          <c:cat>
            <c:strLit>
              <c:ptCount val="1"/>
              <c:pt idx="0">
                <c:v>Bandbreite Unternehmenswert</c:v>
              </c:pt>
            </c:strLit>
          </c:cat>
          <c:val>
            <c:numRef>
              <c:f>'Projekt Ventura'!$V$112</c:f>
              <c:numCache>
                <c:formatCode>_(* #,##0.0_);_(* \(#,##0.0\);_(* " - "_);_(* 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5-4F35-8AB2-9B89F150F0AE}"/>
            </c:ext>
          </c:extLst>
        </c:ser>
        <c:ser>
          <c:idx val="1"/>
          <c:order val="1"/>
          <c:spPr>
            <a:noFill/>
            <a:ln cmpd="sng">
              <a:solidFill>
                <a:schemeClr val="accent6"/>
              </a:solidFill>
            </a:ln>
          </c:spPr>
          <c:invertIfNegative val="1"/>
          <c:cat>
            <c:strLit>
              <c:ptCount val="1"/>
              <c:pt idx="0">
                <c:v>Bandbreite Unternehmenswert</c:v>
              </c:pt>
            </c:strLit>
          </c:cat>
          <c:val>
            <c:numRef>
              <c:f>'Projekt Ventura'!$W$112</c:f>
              <c:numCache>
                <c:formatCode>_(* #,##0.0_);_(* \(#,##0.0\);_(* " - "_);_(* 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5-4F35-8AB2-9B89F150F0AE}"/>
            </c:ext>
          </c:extLst>
        </c:ser>
        <c:ser>
          <c:idx val="2"/>
          <c:order val="2"/>
          <c:spPr>
            <a:solidFill>
              <a:srgbClr val="92D050"/>
            </a:solidFill>
            <a:ln cmpd="sng">
              <a:solidFill>
                <a:schemeClr val="accent6"/>
              </a:solidFill>
            </a:ln>
          </c:spPr>
          <c:invertIfNegative val="1"/>
          <c:cat>
            <c:strLit>
              <c:ptCount val="1"/>
              <c:pt idx="0">
                <c:v>Bandbreite Unternehmenswert</c:v>
              </c:pt>
            </c:strLit>
          </c:cat>
          <c:val>
            <c:numRef>
              <c:f>'Projekt Ventura'!$X$112</c:f>
              <c:numCache>
                <c:formatCode>_(* #,##0.0_);_(* \(#,##0.0\);_(* " - "_);_(* @_)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6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765-4F35-8AB2-9B89F150F0AE}"/>
            </c:ext>
          </c:extLst>
        </c:ser>
        <c:ser>
          <c:idx val="3"/>
          <c:order val="3"/>
          <c:spPr>
            <a:noFill/>
            <a:ln cmpd="sng">
              <a:solidFill>
                <a:schemeClr val="accent6"/>
              </a:solidFill>
            </a:ln>
          </c:spPr>
          <c:invertIfNegative val="1"/>
          <c:cat>
            <c:strLit>
              <c:ptCount val="1"/>
              <c:pt idx="0">
                <c:v>Bandbreite Unternehmenswert</c:v>
              </c:pt>
            </c:strLit>
          </c:cat>
          <c:val>
            <c:numRef>
              <c:f>'Projekt Ventura'!$Y$112</c:f>
              <c:numCache>
                <c:formatCode>_(* #,##0.0_);_(* \(#,##0.0\);_(* " - "_);_(* 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5-4F35-8AB2-9B89F150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6979271"/>
        <c:axId val="818598762"/>
      </c:barChart>
      <c:catAx>
        <c:axId val="1376979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n-DE"/>
          </a:p>
        </c:txPr>
        <c:crossAx val="818598762"/>
        <c:crosses val="autoZero"/>
        <c:auto val="1"/>
        <c:lblAlgn val="ctr"/>
        <c:lblOffset val="100"/>
        <c:noMultiLvlLbl val="1"/>
      </c:catAx>
      <c:valAx>
        <c:axId val="81859876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n-DE"/>
          </a:p>
        </c:txPr>
        <c:crossAx val="1376979271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Adj. EBITDA (EURk)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2FC-4B66-A9F4-6DE6ADE21309}"/>
              </c:ext>
            </c:extLst>
          </c:dPt>
          <c:cat>
            <c:strRef>
              <c:f>'Projekt Ventura'!$E$16:$H$16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TTM</c:v>
                </c:pt>
              </c:strCache>
            </c:strRef>
          </c:cat>
          <c:val>
            <c:numRef>
              <c:f>'Projekt Ventura'!$E$44:$H$44</c:f>
              <c:numCache>
                <c:formatCode>_(* #,##0.0_);_(* \(#,##0.0\);_(* " - "_);_(* 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C-42A1-80D8-C8998C3C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520047"/>
        <c:axId val="1767520463"/>
      </c:barChart>
      <c:catAx>
        <c:axId val="1767520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767520463"/>
        <c:crosses val="autoZero"/>
        <c:auto val="1"/>
        <c:lblAlgn val="ctr"/>
        <c:lblOffset val="100"/>
        <c:noMultiLvlLbl val="0"/>
      </c:catAx>
      <c:valAx>
        <c:axId val="176752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 - &quot;_);_(* 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767520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it-coach.d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buysellgrow.d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dragonflip.com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79827</xdr:colOff>
      <xdr:row>0</xdr:row>
      <xdr:rowOff>159776</xdr:rowOff>
    </xdr:from>
    <xdr:to>
      <xdr:col>1</xdr:col>
      <xdr:colOff>943428</xdr:colOff>
      <xdr:row>1</xdr:row>
      <xdr:rowOff>38098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C58297-5F12-A847-B728-A6545ABA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256" y="159776"/>
          <a:ext cx="863601" cy="331893"/>
        </a:xfrm>
        <a:prstGeom prst="rect">
          <a:avLst/>
        </a:prstGeom>
      </xdr:spPr>
    </xdr:pic>
    <xdr:clientData/>
  </xdr:twoCellAnchor>
  <xdr:twoCellAnchor editAs="oneCell">
    <xdr:from>
      <xdr:col>1</xdr:col>
      <xdr:colOff>1016907</xdr:colOff>
      <xdr:row>0</xdr:row>
      <xdr:rowOff>54428</xdr:rowOff>
    </xdr:from>
    <xdr:to>
      <xdr:col>1</xdr:col>
      <xdr:colOff>2112734</xdr:colOff>
      <xdr:row>1</xdr:row>
      <xdr:rowOff>268626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56313D-B911-7745-BCE8-E9EBBD6C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9336" y="54428"/>
          <a:ext cx="1095827" cy="667769"/>
        </a:xfrm>
        <a:prstGeom prst="rect">
          <a:avLst/>
        </a:prstGeom>
      </xdr:spPr>
    </xdr:pic>
    <xdr:clientData/>
  </xdr:twoCellAnchor>
  <xdr:twoCellAnchor editAs="oneCell">
    <xdr:from>
      <xdr:col>1</xdr:col>
      <xdr:colOff>2186213</xdr:colOff>
      <xdr:row>0</xdr:row>
      <xdr:rowOff>269045</xdr:rowOff>
    </xdr:from>
    <xdr:to>
      <xdr:col>1</xdr:col>
      <xdr:colOff>3118756</xdr:colOff>
      <xdr:row>1</xdr:row>
      <xdr:rowOff>38911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A35916-E0CC-C540-8BAF-91F19A8D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8642" y="269045"/>
          <a:ext cx="932543" cy="223437"/>
        </a:xfrm>
        <a:prstGeom prst="rect">
          <a:avLst/>
        </a:prstGeom>
      </xdr:spPr>
    </xdr:pic>
    <xdr:clientData/>
  </xdr:twoCellAnchor>
  <xdr:twoCellAnchor>
    <xdr:from>
      <xdr:col>1</xdr:col>
      <xdr:colOff>9068</xdr:colOff>
      <xdr:row>73</xdr:row>
      <xdr:rowOff>63502</xdr:rowOff>
    </xdr:from>
    <xdr:to>
      <xdr:col>11</xdr:col>
      <xdr:colOff>816427</xdr:colOff>
      <xdr:row>79</xdr:row>
      <xdr:rowOff>81644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363993-68E7-4045-93C4-80E57E09E80B}"/>
            </a:ext>
          </a:extLst>
        </xdr:cNvPr>
        <xdr:cNvSpPr/>
      </xdr:nvSpPr>
      <xdr:spPr>
        <a:xfrm>
          <a:off x="571497" y="5361216"/>
          <a:ext cx="12446001" cy="1106714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b="1"/>
            <a:t>Du planst den Kauf oder Verkauf eines Unternehmens?</a:t>
          </a:r>
        </a:p>
        <a:p>
          <a:endParaRPr lang="en-GB"/>
        </a:p>
        <a:p>
          <a:r>
            <a:rPr lang="en-GB"/>
            <a:t>- Mit </a:t>
          </a:r>
          <a:r>
            <a:rPr lang="en-GB" b="1"/>
            <a:t>BuySellGrow</a:t>
          </a:r>
          <a:r>
            <a:rPr lang="en-GB"/>
            <a:t> bekommst du Tools, Wissen rund um den Unternehmenskauf (buysellgrow.de)</a:t>
          </a:r>
        </a:p>
        <a:p>
          <a:r>
            <a:rPr lang="en-GB"/>
            <a:t>- Mit </a:t>
          </a:r>
          <a:r>
            <a:rPr lang="en-GB" b="1"/>
            <a:t>Dragonflip</a:t>
          </a:r>
          <a:r>
            <a:rPr lang="en-GB"/>
            <a:t> findest du geprüfte digitale &amp; E-Commerce-Unternehmen zum Kauf und erhältst Unterstützung</a:t>
          </a:r>
          <a:r>
            <a:rPr lang="en-GB" baseline="0"/>
            <a:t> beim Verkauf deines</a:t>
          </a:r>
          <a:r>
            <a:rPr lang="en-GB"/>
            <a:t> Digitalunternehmens (dragonflip.com)</a:t>
          </a:r>
        </a:p>
        <a:p>
          <a:r>
            <a:rPr lang="en-GB"/>
            <a:t>- Mit </a:t>
          </a:r>
          <a:r>
            <a:rPr lang="en-GB" b="1"/>
            <a:t>Exit Coach</a:t>
          </a:r>
          <a:r>
            <a:rPr lang="en-GB"/>
            <a:t> bereitest du deinen Unternehmensverkauf Schritt für Schritt professionell vor (exit-coach.de)</a:t>
          </a:r>
        </a:p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494610</xdr:colOff>
      <xdr:row>66</xdr:row>
      <xdr:rowOff>108365</xdr:rowOff>
    </xdr:from>
    <xdr:ext cx="5124450" cy="18097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947333DC-FFD2-4652-98F6-B206E7BCA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35202</xdr:colOff>
      <xdr:row>81</xdr:row>
      <xdr:rowOff>86691</xdr:rowOff>
    </xdr:from>
    <xdr:ext cx="4848225" cy="17907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30D688-41E8-41B2-8963-AE379B86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552174</xdr:colOff>
      <xdr:row>2</xdr:row>
      <xdr:rowOff>11043</xdr:rowOff>
    </xdr:from>
    <xdr:ext cx="2746098" cy="1430131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77C4A1-26D1-4EDC-8B61-FF38CBFD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>
    <xdr:from>
      <xdr:col>20</xdr:col>
      <xdr:colOff>700087</xdr:colOff>
      <xdr:row>67</xdr:row>
      <xdr:rowOff>28575</xdr:rowOff>
    </xdr:from>
    <xdr:to>
      <xdr:col>28</xdr:col>
      <xdr:colOff>276225</xdr:colOff>
      <xdr:row>79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284972-0CD6-44EC-4FBC-4DD89A9B64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verin Borch" id="{ED11D60E-3892-C44F-B8F2-9CB4481D4B03}" userId="91d0b6dc2fcefa38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5-06-04T07:00:48.77" personId="{ED11D60E-3892-C44F-B8F2-9CB4481D4B03}" id="{EE38484C-6E8B-FD44-8C7C-1C1236ACC2AF}">
    <text>Minimum Multiple, Maximum Multiple, Multiple-Durchschnitt aus DUB-Branchenmultiple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9F0C-F515-444A-9D80-80B810E60F45}">
  <sheetPr codeName="Sheet3"/>
  <dimension ref="A1:J1018"/>
  <sheetViews>
    <sheetView showGridLines="0" tabSelected="1" zoomScale="140" zoomScaleNormal="140" workbookViewId="0">
      <selection activeCell="G96" sqref="G96"/>
    </sheetView>
  </sheetViews>
  <sheetFormatPr baseColWidth="10" defaultColWidth="12.6640625" defaultRowHeight="15" customHeight="1" outlineLevelRow="1"/>
  <cols>
    <col min="1" max="1" width="7.33203125" style="6" customWidth="1"/>
    <col min="2" max="2" width="42.33203125" style="6" customWidth="1"/>
    <col min="3" max="3" width="20.6640625" style="6" customWidth="1"/>
    <col min="4" max="4" width="12" style="6" customWidth="1"/>
    <col min="5" max="5" width="13.33203125" style="6" customWidth="1"/>
    <col min="6" max="7" width="10.83203125" style="6" customWidth="1"/>
    <col min="8" max="8" width="10.1640625" style="6" customWidth="1"/>
    <col min="9" max="19" width="10.83203125" style="6" customWidth="1"/>
    <col min="20" max="16384" width="12.6640625" style="6"/>
  </cols>
  <sheetData>
    <row r="1" spans="1:6" ht="36" customHeight="1">
      <c r="A1" s="179" t="s">
        <v>202</v>
      </c>
    </row>
    <row r="2" spans="1:6" ht="36" customHeight="1">
      <c r="A2" s="178"/>
    </row>
    <row r="3" spans="1:6" ht="21" customHeight="1">
      <c r="B3" s="48" t="s">
        <v>0</v>
      </c>
      <c r="D3" s="49"/>
      <c r="E3" s="49"/>
    </row>
    <row r="4" spans="1:6" ht="6.75" customHeight="1">
      <c r="B4" s="48"/>
      <c r="D4" s="49"/>
      <c r="E4" s="49"/>
    </row>
    <row r="5" spans="1:6" ht="12.75" customHeight="1">
      <c r="B5" s="50" t="s">
        <v>1</v>
      </c>
      <c r="C5" s="50" t="str">
        <f ca="1">'Projekt Ventura'!D15</f>
        <v>Projekt Ventura</v>
      </c>
      <c r="D5" s="49"/>
      <c r="E5" s="49"/>
    </row>
    <row r="6" spans="1:6" ht="3.75" customHeight="1">
      <c r="B6" s="48"/>
      <c r="D6" s="49"/>
      <c r="E6" s="49"/>
    </row>
    <row r="7" spans="1:6" ht="14.25" customHeight="1">
      <c r="B7" s="147" t="s">
        <v>124</v>
      </c>
      <c r="C7" s="51" t="s">
        <v>137</v>
      </c>
      <c r="D7" s="52"/>
      <c r="E7" s="52"/>
    </row>
    <row r="8" spans="1:6" ht="4.5" customHeight="1"/>
    <row r="9" spans="1:6" ht="6.75" customHeight="1">
      <c r="C9" s="53"/>
      <c r="D9" s="53"/>
      <c r="E9" s="53"/>
    </row>
    <row r="10" spans="1:6" ht="15" customHeight="1">
      <c r="B10" s="6" t="s">
        <v>3</v>
      </c>
      <c r="C10" s="54">
        <f>+IF($D$10="Min",VLOOKUP($C$7,$B$54:$E$69,2,FALSE),IF($D$10="Max",VLOOKUP($C$7,$B$54:$E$69,3,FALSE),IF($D$10="Average",VLOOKUP($C$7,$B$54:$E$69,4,FALSE),)))</f>
        <v>4.5</v>
      </c>
      <c r="D10" s="170" t="s">
        <v>44</v>
      </c>
      <c r="E10" s="53"/>
      <c r="F10" s="50" t="s">
        <v>167</v>
      </c>
    </row>
    <row r="11" spans="1:6" ht="4.5" customHeight="1"/>
    <row r="12" spans="1:6" ht="14.25" customHeight="1">
      <c r="B12" s="155" t="s">
        <v>146</v>
      </c>
      <c r="C12" s="156"/>
      <c r="D12" s="55"/>
      <c r="E12" s="55"/>
      <c r="F12" s="151" t="s">
        <v>147</v>
      </c>
    </row>
    <row r="13" spans="1:6" ht="6" customHeight="1">
      <c r="C13" s="157"/>
    </row>
    <row r="14" spans="1:6" ht="14" customHeight="1">
      <c r="B14" s="155" t="s">
        <v>166</v>
      </c>
      <c r="C14" s="156"/>
      <c r="D14" s="55"/>
      <c r="F14" s="151" t="s">
        <v>148</v>
      </c>
    </row>
    <row r="15" spans="1:6" ht="6" customHeight="1">
      <c r="C15" s="157"/>
    </row>
    <row r="16" spans="1:6" ht="14.25" customHeight="1">
      <c r="B16" s="155" t="s">
        <v>149</v>
      </c>
      <c r="C16" s="156"/>
      <c r="D16" s="55"/>
      <c r="E16" s="55"/>
      <c r="F16" s="151" t="s">
        <v>150</v>
      </c>
    </row>
    <row r="17" spans="1:6" ht="6" customHeight="1">
      <c r="C17" s="157"/>
    </row>
    <row r="18" spans="1:6" ht="14.25" customHeight="1">
      <c r="B18" s="155" t="s">
        <v>151</v>
      </c>
      <c r="C18" s="156"/>
      <c r="D18" s="55"/>
      <c r="E18" s="55"/>
      <c r="F18" s="151" t="s">
        <v>152</v>
      </c>
    </row>
    <row r="19" spans="1:6" ht="6" customHeight="1">
      <c r="C19" s="157"/>
    </row>
    <row r="20" spans="1:6" ht="14.25" customHeight="1">
      <c r="B20" s="155" t="s">
        <v>153</v>
      </c>
      <c r="C20" s="156"/>
      <c r="D20" s="55"/>
      <c r="E20" s="55"/>
      <c r="F20" s="151" t="s">
        <v>154</v>
      </c>
    </row>
    <row r="21" spans="1:6" ht="6" customHeight="1">
      <c r="C21" s="157"/>
    </row>
    <row r="22" spans="1:6" ht="14.25" customHeight="1">
      <c r="B22" s="155" t="s">
        <v>155</v>
      </c>
      <c r="C22" s="156"/>
      <c r="D22" s="55"/>
      <c r="E22" s="55"/>
      <c r="F22" s="151" t="s">
        <v>156</v>
      </c>
    </row>
    <row r="23" spans="1:6" ht="4.5" customHeight="1">
      <c r="C23" s="157"/>
    </row>
    <row r="24" spans="1:6" ht="14.25" customHeight="1">
      <c r="A24" s="6" t="s">
        <v>4</v>
      </c>
      <c r="B24" s="155" t="s">
        <v>157</v>
      </c>
      <c r="C24" s="156"/>
      <c r="D24" s="55"/>
      <c r="E24" s="55"/>
      <c r="F24" s="151" t="s">
        <v>158</v>
      </c>
    </row>
    <row r="25" spans="1:6" ht="6.75" customHeight="1">
      <c r="C25" s="157"/>
    </row>
    <row r="26" spans="1:6" ht="14.25" customHeight="1">
      <c r="B26" s="155" t="s">
        <v>159</v>
      </c>
      <c r="C26" s="156"/>
      <c r="D26" s="55"/>
      <c r="E26" s="55"/>
      <c r="F26" s="151" t="s">
        <v>160</v>
      </c>
    </row>
    <row r="27" spans="1:6" ht="6" customHeight="1">
      <c r="C27" s="157"/>
    </row>
    <row r="28" spans="1:6" ht="14.25" customHeight="1">
      <c r="B28" s="155" t="s">
        <v>161</v>
      </c>
      <c r="C28" s="156"/>
      <c r="D28" s="52"/>
      <c r="E28" s="55"/>
      <c r="F28" s="151" t="s">
        <v>162</v>
      </c>
    </row>
    <row r="29" spans="1:6" ht="6" customHeight="1">
      <c r="B29" s="155"/>
      <c r="D29" s="52"/>
      <c r="E29" s="55"/>
    </row>
    <row r="30" spans="1:6" ht="14.25" customHeight="1">
      <c r="B30" s="155" t="s">
        <v>163</v>
      </c>
      <c r="C30" s="156"/>
      <c r="E30" s="56"/>
      <c r="F30" s="151" t="s">
        <v>164</v>
      </c>
    </row>
    <row r="31" spans="1:6" ht="5" customHeight="1">
      <c r="B31" s="155"/>
      <c r="C31" s="161"/>
      <c r="E31" s="56"/>
      <c r="F31" s="151"/>
    </row>
    <row r="32" spans="1:6" ht="14.25" customHeight="1">
      <c r="B32" s="155" t="s">
        <v>165</v>
      </c>
      <c r="C32" s="162">
        <f>SUM(C12,C14,C16,C18, C20,C22,C24,C26,C28,C30)</f>
        <v>0</v>
      </c>
      <c r="E32" s="56"/>
    </row>
    <row r="33" spans="2:5" ht="6" customHeight="1">
      <c r="B33" s="155"/>
      <c r="E33" s="56"/>
    </row>
    <row r="34" spans="2:5" ht="14.25" customHeight="1">
      <c r="B34" s="50" t="s">
        <v>5</v>
      </c>
      <c r="C34" s="54">
        <f>IF(C32&gt;=46, C10*1.4,
 IF(C32&gt;=41, C10*1.3,
 IF(C32&gt;=36, C10*1.2,
 IF(C32&gt;=31, C10*1.1,
 IF(C32&gt;=26, C10,
 IF(C32&gt;=21, C10*0.9,
 IF(C32&gt;=16, C10*0.8,
 IF(C32&gt;=11, C10*0.7,
 C10*0.6))))))))</f>
        <v>2.6999999999999997</v>
      </c>
    </row>
    <row r="35" spans="2:5" ht="14.25" customHeight="1"/>
    <row r="36" spans="2:5" ht="14.25" customHeight="1">
      <c r="D36" s="55"/>
    </row>
    <row r="37" spans="2:5" ht="14.25" hidden="1" customHeight="1" outlineLevel="1">
      <c r="B37" s="164" t="s">
        <v>168</v>
      </c>
      <c r="C37" s="165"/>
    </row>
    <row r="38" spans="2:5" ht="14.25" hidden="1" customHeight="1" outlineLevel="1">
      <c r="B38" s="165"/>
      <c r="C38" s="165"/>
    </row>
    <row r="39" spans="2:5" ht="14.25" hidden="1" customHeight="1" outlineLevel="1">
      <c r="B39" s="166" t="s">
        <v>169</v>
      </c>
      <c r="C39" s="166" t="s">
        <v>170</v>
      </c>
    </row>
    <row r="40" spans="2:5" ht="14.25" hidden="1" customHeight="1" outlineLevel="1">
      <c r="B40" s="165" t="s">
        <v>171</v>
      </c>
      <c r="C40" s="166" t="s">
        <v>172</v>
      </c>
    </row>
    <row r="41" spans="2:5" ht="14.25" hidden="1" customHeight="1" outlineLevel="1">
      <c r="B41" s="165" t="s">
        <v>173</v>
      </c>
      <c r="C41" s="166" t="s">
        <v>174</v>
      </c>
    </row>
    <row r="42" spans="2:5" ht="14.25" hidden="1" customHeight="1" outlineLevel="1">
      <c r="B42" s="165" t="s">
        <v>175</v>
      </c>
      <c r="C42" s="166" t="s">
        <v>176</v>
      </c>
    </row>
    <row r="43" spans="2:5" ht="14.25" hidden="1" customHeight="1" outlineLevel="1">
      <c r="B43" s="165" t="s">
        <v>177</v>
      </c>
      <c r="C43" s="166" t="s">
        <v>178</v>
      </c>
    </row>
    <row r="44" spans="2:5" ht="14.25" hidden="1" customHeight="1" outlineLevel="1">
      <c r="B44" s="165" t="s">
        <v>179</v>
      </c>
      <c r="C44" s="166" t="s">
        <v>180</v>
      </c>
    </row>
    <row r="45" spans="2:5" ht="14.25" hidden="1" customHeight="1" outlineLevel="1">
      <c r="B45" s="165" t="s">
        <v>181</v>
      </c>
      <c r="C45" s="166" t="s">
        <v>182</v>
      </c>
    </row>
    <row r="46" spans="2:5" ht="14.25" hidden="1" customHeight="1" outlineLevel="1">
      <c r="B46" s="165" t="s">
        <v>183</v>
      </c>
      <c r="C46" s="166" t="s">
        <v>184</v>
      </c>
    </row>
    <row r="47" spans="2:5" ht="14.25" hidden="1" customHeight="1" outlineLevel="1">
      <c r="B47" s="165" t="s">
        <v>185</v>
      </c>
      <c r="C47" s="166" t="s">
        <v>186</v>
      </c>
    </row>
    <row r="48" spans="2:5" ht="14.25" hidden="1" customHeight="1" outlineLevel="1">
      <c r="B48" s="165" t="s">
        <v>187</v>
      </c>
      <c r="C48" s="166" t="s">
        <v>188</v>
      </c>
    </row>
    <row r="49" spans="2:10" ht="14.25" hidden="1" customHeight="1" outlineLevel="1"/>
    <row r="50" spans="2:10" ht="14.25" hidden="1" customHeight="1" outlineLevel="1"/>
    <row r="51" spans="2:10" ht="14.25" hidden="1" customHeight="1" outlineLevel="1"/>
    <row r="52" spans="2:10" ht="14.25" hidden="1" customHeight="1" outlineLevel="1">
      <c r="B52" s="152" t="s">
        <v>193</v>
      </c>
    </row>
    <row r="53" spans="2:10" ht="28" hidden="1" customHeight="1" outlineLevel="1">
      <c r="B53" s="152" t="s">
        <v>144</v>
      </c>
      <c r="C53" s="153" t="s">
        <v>125</v>
      </c>
      <c r="D53" s="153" t="s">
        <v>126</v>
      </c>
      <c r="E53" s="153" t="s">
        <v>2</v>
      </c>
    </row>
    <row r="54" spans="2:10" ht="14.25" hidden="1" customHeight="1" outlineLevel="1">
      <c r="B54" s="154" t="s">
        <v>127</v>
      </c>
      <c r="C54" s="154">
        <v>4.4000000000000004</v>
      </c>
      <c r="D54" s="154">
        <v>7.4</v>
      </c>
      <c r="E54" s="154">
        <v>5.9</v>
      </c>
    </row>
    <row r="55" spans="2:10" ht="14.25" hidden="1" customHeight="1" outlineLevel="1">
      <c r="B55" s="154" t="s">
        <v>128</v>
      </c>
      <c r="C55" s="154">
        <v>3.9</v>
      </c>
      <c r="D55" s="154">
        <v>9.1999999999999993</v>
      </c>
      <c r="E55" s="154">
        <v>6.6</v>
      </c>
    </row>
    <row r="56" spans="2:10" ht="14.25" hidden="1" customHeight="1" outlineLevel="1">
      <c r="B56" s="154" t="s">
        <v>129</v>
      </c>
      <c r="C56" s="154">
        <v>5</v>
      </c>
      <c r="D56" s="154">
        <v>8.5</v>
      </c>
      <c r="E56" s="154">
        <v>6.8</v>
      </c>
      <c r="J56" s="155"/>
    </row>
    <row r="57" spans="2:10" ht="14.25" hidden="1" customHeight="1" outlineLevel="1">
      <c r="B57" s="154" t="s">
        <v>130</v>
      </c>
      <c r="C57" s="154">
        <v>4</v>
      </c>
      <c r="D57" s="154">
        <v>7.8</v>
      </c>
      <c r="E57" s="154">
        <v>5.9</v>
      </c>
      <c r="J57"/>
    </row>
    <row r="58" spans="2:10" ht="14.25" hidden="1" customHeight="1" outlineLevel="1">
      <c r="B58" s="154" t="s">
        <v>131</v>
      </c>
      <c r="C58" s="154">
        <v>4</v>
      </c>
      <c r="D58" s="154">
        <v>5.7</v>
      </c>
      <c r="E58" s="154">
        <v>4.9000000000000004</v>
      </c>
      <c r="J58" s="151"/>
    </row>
    <row r="59" spans="2:10" ht="14.25" hidden="1" customHeight="1" outlineLevel="1">
      <c r="B59" s="154" t="s">
        <v>132</v>
      </c>
      <c r="C59" s="154">
        <v>4.0999999999999996</v>
      </c>
      <c r="D59" s="154">
        <v>7.5</v>
      </c>
      <c r="E59" s="154">
        <v>5.8</v>
      </c>
      <c r="J59"/>
    </row>
    <row r="60" spans="2:10" ht="14.25" hidden="1" customHeight="1" outlineLevel="1">
      <c r="B60" s="154" t="s">
        <v>133</v>
      </c>
      <c r="C60" s="154">
        <v>4.3</v>
      </c>
      <c r="D60" s="154">
        <v>8.4</v>
      </c>
      <c r="E60" s="154">
        <v>6.4</v>
      </c>
      <c r="J60" s="155"/>
    </row>
    <row r="61" spans="2:10" ht="14.25" hidden="1" customHeight="1" outlineLevel="1">
      <c r="B61" s="154" t="s">
        <v>134</v>
      </c>
      <c r="C61" s="154">
        <v>3.5</v>
      </c>
      <c r="D61" s="154">
        <v>7.2</v>
      </c>
      <c r="E61" s="154">
        <v>5.3</v>
      </c>
      <c r="J61"/>
    </row>
    <row r="62" spans="2:10" ht="14.25" hidden="1" customHeight="1" outlineLevel="1">
      <c r="B62" s="154" t="s">
        <v>135</v>
      </c>
      <c r="C62" s="154">
        <v>4.8</v>
      </c>
      <c r="D62" s="154">
        <v>6.8</v>
      </c>
      <c r="E62" s="154">
        <v>5.8</v>
      </c>
      <c r="J62" s="151"/>
    </row>
    <row r="63" spans="2:10" ht="14.25" hidden="1" customHeight="1" outlineLevel="1">
      <c r="B63" s="154" t="s">
        <v>136</v>
      </c>
      <c r="C63" s="154">
        <v>5</v>
      </c>
      <c r="D63" s="154">
        <v>8</v>
      </c>
      <c r="E63" s="154">
        <v>6.5</v>
      </c>
      <c r="J63"/>
    </row>
    <row r="64" spans="2:10" ht="14.25" hidden="1" customHeight="1" outlineLevel="1">
      <c r="B64" s="154" t="s">
        <v>137</v>
      </c>
      <c r="C64" s="154">
        <v>4.5</v>
      </c>
      <c r="D64" s="154">
        <v>8.6</v>
      </c>
      <c r="E64" s="154">
        <v>6.6</v>
      </c>
      <c r="J64" s="155"/>
    </row>
    <row r="65" spans="2:10" ht="14.25" hidden="1" customHeight="1" outlineLevel="1">
      <c r="B65" s="154" t="s">
        <v>138</v>
      </c>
      <c r="C65" s="154">
        <v>4.9000000000000004</v>
      </c>
      <c r="D65" s="154">
        <v>6.4</v>
      </c>
      <c r="E65" s="154">
        <v>5.6</v>
      </c>
      <c r="J65"/>
    </row>
    <row r="66" spans="2:10" ht="14.25" hidden="1" customHeight="1" outlineLevel="1">
      <c r="B66" s="154" t="s">
        <v>139</v>
      </c>
      <c r="C66" s="154">
        <v>3.5</v>
      </c>
      <c r="D66" s="154">
        <v>5.5</v>
      </c>
      <c r="E66" s="154">
        <v>4.5</v>
      </c>
      <c r="J66" s="151"/>
    </row>
    <row r="67" spans="2:10" ht="14.25" hidden="1" customHeight="1" outlineLevel="1">
      <c r="B67" s="154" t="s">
        <v>140</v>
      </c>
      <c r="C67" s="154">
        <v>3.7</v>
      </c>
      <c r="D67" s="154">
        <v>5.6</v>
      </c>
      <c r="E67" s="154">
        <v>4.7</v>
      </c>
      <c r="J67"/>
    </row>
    <row r="68" spans="2:10" ht="14.25" hidden="1" customHeight="1" outlineLevel="1">
      <c r="B68" s="154" t="s">
        <v>141</v>
      </c>
      <c r="C68" s="154">
        <v>4.8</v>
      </c>
      <c r="D68" s="154">
        <v>7</v>
      </c>
      <c r="E68" s="154">
        <v>5.9</v>
      </c>
      <c r="J68" s="155"/>
    </row>
    <row r="69" spans="2:10" ht="14.25" hidden="1" customHeight="1" outlineLevel="1">
      <c r="B69" s="154" t="s">
        <v>142</v>
      </c>
      <c r="C69" s="154">
        <v>4.7</v>
      </c>
      <c r="D69" s="154">
        <v>6.5</v>
      </c>
      <c r="E69" s="154">
        <v>5.6</v>
      </c>
      <c r="J69"/>
    </row>
    <row r="70" spans="2:10" ht="14.25" hidden="1" customHeight="1" outlineLevel="1">
      <c r="B70" s="154" t="s">
        <v>143</v>
      </c>
      <c r="C70" s="154">
        <v>4.3</v>
      </c>
      <c r="D70" s="154">
        <v>7.3</v>
      </c>
      <c r="E70" s="154">
        <v>5.8</v>
      </c>
      <c r="J70" s="151"/>
    </row>
    <row r="71" spans="2:10" ht="9" hidden="1" customHeight="1" outlineLevel="1">
      <c r="B71"/>
      <c r="C71"/>
      <c r="D71"/>
      <c r="E71"/>
      <c r="J71"/>
    </row>
    <row r="72" spans="2:10" ht="14.25" hidden="1" customHeight="1" outlineLevel="1">
      <c r="B72" s="154" t="s">
        <v>145</v>
      </c>
      <c r="C72"/>
      <c r="D72"/>
      <c r="E72"/>
      <c r="J72" s="155"/>
    </row>
    <row r="73" spans="2:10" ht="14.25" hidden="1" customHeight="1" outlineLevel="1">
      <c r="J73"/>
    </row>
    <row r="74" spans="2:10" ht="14.25" customHeight="1" collapsed="1">
      <c r="J74" s="151"/>
    </row>
    <row r="75" spans="2:10" ht="14.25" customHeight="1">
      <c r="J75"/>
    </row>
    <row r="76" spans="2:10" ht="14.25" customHeight="1">
      <c r="J76" s="155"/>
    </row>
    <row r="77" spans="2:10" ht="14.25" customHeight="1">
      <c r="J77"/>
    </row>
    <row r="78" spans="2:10" ht="14.25" customHeight="1">
      <c r="J78" s="151"/>
    </row>
    <row r="79" spans="2:10" ht="14.25" customHeight="1">
      <c r="J79"/>
    </row>
    <row r="80" spans="2:10" ht="14.25" customHeight="1">
      <c r="J80" s="155"/>
    </row>
    <row r="81" spans="10:10" ht="14.25" customHeight="1">
      <c r="J81"/>
    </row>
    <row r="82" spans="10:10" ht="14.25" customHeight="1">
      <c r="J82" s="151"/>
    </row>
    <row r="83" spans="10:10" ht="14.25" customHeight="1">
      <c r="J83"/>
    </row>
    <row r="84" spans="10:10" ht="14.25" customHeight="1">
      <c r="J84" s="155"/>
    </row>
    <row r="85" spans="10:10" ht="14.25" customHeight="1">
      <c r="J85"/>
    </row>
    <row r="86" spans="10:10" ht="14.25" customHeight="1">
      <c r="J86" s="151"/>
    </row>
    <row r="87" spans="10:10" ht="14.25" customHeight="1">
      <c r="J87"/>
    </row>
    <row r="88" spans="10:10" ht="14.25" customHeight="1">
      <c r="J88" s="155"/>
    </row>
    <row r="89" spans="10:10" ht="14.25" customHeight="1">
      <c r="J89"/>
    </row>
    <row r="90" spans="10:10" ht="14.25" customHeight="1">
      <c r="J90" s="151"/>
    </row>
    <row r="91" spans="10:10" ht="14.25" customHeight="1">
      <c r="J91"/>
    </row>
    <row r="92" spans="10:10" ht="14.25" customHeight="1">
      <c r="J92" s="155"/>
    </row>
    <row r="93" spans="10:10" ht="14.25" customHeight="1"/>
    <row r="94" spans="10:10" ht="14.25" customHeight="1"/>
    <row r="95" spans="10:10" ht="14.25" customHeight="1"/>
    <row r="96" spans="10:10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</sheetData>
  <dataValidations count="3">
    <dataValidation type="list" allowBlank="1" showErrorMessage="1" sqref="C7" xr:uid="{F4E6D6DD-DAA1-4148-B2DC-B66E11682392}">
      <formula1>$B$54:$B$69</formula1>
    </dataValidation>
    <dataValidation type="list" allowBlank="1" showErrorMessage="1" sqref="C12 C28 C14 C16 C18 C20 C22 C24 C26 C30:C31" xr:uid="{9EBF0ABD-09BE-3D41-9BED-11796DFA0748}">
      <formula1>"1,2,3,4,5"</formula1>
    </dataValidation>
    <dataValidation type="list" allowBlank="1" showInputMessage="1" showErrorMessage="1" sqref="D10" xr:uid="{4F6FE657-C286-DB40-AC08-CF1ACD021122}">
      <formula1>"Min, Max,Average"</formula1>
    </dataValidation>
  </dataValidations>
  <pageMargins left="0.7" right="0.7" top="0.75" bottom="0.7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B9F5-0E2F-43CE-8210-C7F4E7162E24}">
  <sheetPr codeName="Sheet2">
    <tabColor rgb="FF7F7F7F"/>
    <pageSetUpPr fitToPage="1"/>
  </sheetPr>
  <dimension ref="A2:AB1013"/>
  <sheetViews>
    <sheetView showGridLines="0" zoomScale="230" zoomScaleNormal="230" workbookViewId="0">
      <selection activeCell="D34" sqref="D34"/>
    </sheetView>
  </sheetViews>
  <sheetFormatPr baseColWidth="10" defaultColWidth="12.6640625" defaultRowHeight="15" customHeight="1" outlineLevelRow="1" outlineLevelCol="1"/>
  <cols>
    <col min="1" max="1" width="14.33203125" style="6" customWidth="1"/>
    <col min="2" max="2" width="18.1640625" style="6" hidden="1" customWidth="1" outlineLevel="1"/>
    <col min="3" max="3" width="14.1640625" style="6" hidden="1" customWidth="1" outlineLevel="1"/>
    <col min="4" max="4" width="23.83203125" style="6" customWidth="1" collapsed="1"/>
    <col min="5" max="5" width="9.6640625" style="6" bestFit="1" customWidth="1"/>
    <col min="6" max="6" width="7.6640625" style="6" customWidth="1"/>
    <col min="7" max="7" width="6.33203125" style="6" bestFit="1" customWidth="1"/>
    <col min="8" max="8" width="6.83203125" style="6" customWidth="1"/>
    <col min="9" max="9" width="9.1640625" style="6" customWidth="1"/>
    <col min="10" max="10" width="18" style="6" customWidth="1" outlineLevel="1"/>
    <col min="11" max="11" width="31.83203125" style="6" customWidth="1" outlineLevel="1"/>
    <col min="12" max="12" width="15" style="6" customWidth="1" outlineLevel="1"/>
    <col min="13" max="13" width="9.6640625" style="6" customWidth="1" outlineLevel="1"/>
    <col min="14" max="14" width="9" style="6" customWidth="1" outlineLevel="1"/>
    <col min="15" max="15" width="7.1640625" style="6" customWidth="1" outlineLevel="1"/>
    <col min="16" max="17" width="6" style="6" customWidth="1" outlineLevel="1"/>
    <col min="18" max="19" width="6.5" style="6" customWidth="1" outlineLevel="1"/>
    <col min="20" max="20" width="10.1640625" style="6" customWidth="1" outlineLevel="1"/>
    <col min="21" max="21" width="11.1640625" style="6" customWidth="1" outlineLevel="1"/>
    <col min="22" max="22" width="6" style="6" customWidth="1" outlineLevel="1"/>
    <col min="23" max="23" width="12" style="6" customWidth="1" outlineLevel="1"/>
    <col min="24" max="24" width="8.5" style="6" customWidth="1" outlineLevel="1"/>
    <col min="25" max="25" width="15.83203125" style="6" customWidth="1" outlineLevel="1"/>
    <col min="26" max="26" width="6.33203125" style="6" customWidth="1" outlineLevel="1"/>
    <col min="27" max="27" width="8.33203125" style="6" customWidth="1" outlineLevel="1"/>
    <col min="28" max="16384" width="12.6640625" style="6"/>
  </cols>
  <sheetData>
    <row r="2" spans="1:28" ht="11.25" customHeight="1">
      <c r="A2" s="1" t="str">
        <f ca="1">MID(CELL("filename",A2),FIND("]",CELL("filename",A2))+1,256)</f>
        <v>Projekt Ventura</v>
      </c>
      <c r="B2" s="1"/>
      <c r="C2" s="1"/>
      <c r="D2" s="2"/>
      <c r="E2" s="3"/>
      <c r="F2" s="3"/>
      <c r="G2" s="3"/>
      <c r="H2" s="3"/>
      <c r="I2" s="3"/>
      <c r="J2" s="3"/>
      <c r="K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1.25" customHeight="1">
      <c r="A3" s="7" t="s">
        <v>7</v>
      </c>
      <c r="B3" s="7"/>
      <c r="C3" s="7"/>
      <c r="D3" s="59"/>
      <c r="E3" s="148" t="s">
        <v>122</v>
      </c>
      <c r="F3" s="149" t="s">
        <v>123</v>
      </c>
      <c r="H3" s="3"/>
      <c r="I3" s="3"/>
      <c r="J3" s="3"/>
      <c r="K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1.25" customHeight="1">
      <c r="A4" s="2"/>
      <c r="B4" s="2"/>
      <c r="C4" s="2"/>
      <c r="D4" s="2"/>
      <c r="E4" s="59"/>
      <c r="F4" s="59"/>
      <c r="G4" s="59"/>
      <c r="H4" s="59"/>
      <c r="I4" s="3"/>
      <c r="J4" s="3"/>
      <c r="K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1.25" customHeight="1">
      <c r="A5" s="2"/>
      <c r="B5" s="2"/>
      <c r="C5" s="2"/>
      <c r="D5" s="4" t="s">
        <v>6</v>
      </c>
      <c r="E5" s="5"/>
      <c r="F5" s="5"/>
      <c r="J5" s="3"/>
      <c r="K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1.25" customHeight="1" thickBot="1">
      <c r="A6" s="2"/>
      <c r="B6" s="2"/>
      <c r="C6" s="2"/>
      <c r="D6" s="8" t="s">
        <v>74</v>
      </c>
      <c r="E6" s="9" t="s">
        <v>75</v>
      </c>
      <c r="F6" s="10" t="s">
        <v>8</v>
      </c>
      <c r="G6" s="59"/>
      <c r="H6" s="59"/>
      <c r="I6" s="3"/>
      <c r="J6" s="3"/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1.25" customHeight="1" thickTop="1">
      <c r="A7" s="2"/>
      <c r="B7" s="2"/>
      <c r="C7" s="2"/>
      <c r="D7" s="158">
        <f>+D8*1.1</f>
        <v>3.2669999999999999</v>
      </c>
      <c r="E7" s="11">
        <f>+IF($F$3="Letztes GJ",$G$44,IF($F$3="Ø 3 Jahre",AVERAGE($F$44:$H$44),IF($F$3="TTM",$H$44)))</f>
        <v>0</v>
      </c>
      <c r="F7" s="175">
        <f>+E7*D7</f>
        <v>0</v>
      </c>
      <c r="G7" s="59"/>
      <c r="H7" s="59"/>
      <c r="I7" s="3"/>
      <c r="J7" s="3"/>
      <c r="K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1.25" customHeight="1">
      <c r="A8" s="2"/>
      <c r="B8" s="2"/>
      <c r="C8" s="2"/>
      <c r="D8" s="159">
        <f>+D9*1.1</f>
        <v>2.9699999999999998</v>
      </c>
      <c r="E8" s="11">
        <f>+IF($F$3="Letztes GJ",$G$44,IF($F$3="Ø 3 Jahre",AVERAGE($F$44:$H$44),IF($F$3="TTM",$H$44)))</f>
        <v>0</v>
      </c>
      <c r="F8" s="176">
        <f t="shared" ref="F8:F11" si="0">+E8*D8</f>
        <v>0</v>
      </c>
      <c r="G8" s="59"/>
      <c r="H8" s="59"/>
      <c r="I8" s="3"/>
      <c r="J8" s="3"/>
      <c r="K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1.25" customHeight="1">
      <c r="A9" s="2"/>
      <c r="B9" s="2"/>
      <c r="C9" s="2"/>
      <c r="D9" s="159">
        <f>+'Multiple evaluation '!$C$34</f>
        <v>2.6999999999999997</v>
      </c>
      <c r="E9" s="11">
        <f>+IF($F$3="Letztes GJ",$G$44,IF($F$3="Ø 3 Jahre",AVERAGE($F$44:$H$44),IF($F$3="TTM",$H$44)))</f>
        <v>0</v>
      </c>
      <c r="F9" s="176">
        <f t="shared" si="0"/>
        <v>0</v>
      </c>
      <c r="G9" s="59"/>
      <c r="H9" s="59"/>
      <c r="I9" s="3"/>
      <c r="J9" s="3"/>
      <c r="K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1.25" customHeight="1">
      <c r="A10" s="2"/>
      <c r="B10" s="2"/>
      <c r="C10" s="2"/>
      <c r="D10" s="159">
        <f>+D9*0.9</f>
        <v>2.4299999999999997</v>
      </c>
      <c r="E10" s="11">
        <f>+IF($F$3="Letztes GJ",$G$44,IF($F$3="Ø 3 Jahre",AVERAGE($F$44:$H$44),IF($F$3="TTM",$H$44)))</f>
        <v>0</v>
      </c>
      <c r="F10" s="176">
        <f t="shared" si="0"/>
        <v>0</v>
      </c>
      <c r="G10" s="59"/>
      <c r="H10" s="59"/>
      <c r="I10" s="3"/>
      <c r="J10" s="3"/>
      <c r="K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1.25" customHeight="1" thickBot="1">
      <c r="A11" s="2"/>
      <c r="B11" s="2"/>
      <c r="C11" s="2"/>
      <c r="D11" s="160">
        <f>+D10*0.9</f>
        <v>2.1869999999999998</v>
      </c>
      <c r="E11" s="150">
        <f>+IF($F$3="Letztes GJ",$G$44,IF($F$3="Ø 3 Jahre",AVERAGE($F$44:$H$44),IF($F$3="TTM",$H$44)))</f>
        <v>0</v>
      </c>
      <c r="F11" s="177">
        <f t="shared" si="0"/>
        <v>0</v>
      </c>
      <c r="G11" s="59"/>
      <c r="H11" s="59"/>
      <c r="I11" s="3"/>
      <c r="J11" s="3"/>
      <c r="K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1.25" customHeight="1" thickTop="1">
      <c r="A12" s="2"/>
      <c r="B12" s="2"/>
      <c r="C12" s="2"/>
      <c r="D12" s="2"/>
      <c r="E12" s="59"/>
      <c r="F12" s="59"/>
      <c r="G12" s="59"/>
      <c r="H12" s="59"/>
      <c r="I12" s="3"/>
      <c r="J12" s="3"/>
      <c r="K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1.25" customHeight="1">
      <c r="A13" s="2"/>
      <c r="B13" s="2"/>
      <c r="C13" s="2"/>
      <c r="D13" s="2" t="s">
        <v>199</v>
      </c>
      <c r="E13" s="3"/>
      <c r="F13" s="3"/>
      <c r="G13" s="3"/>
      <c r="H13" s="3"/>
      <c r="I13" s="3"/>
      <c r="J13" s="3"/>
      <c r="K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1.25" customHeight="1">
      <c r="A14" s="2"/>
      <c r="B14" s="2"/>
      <c r="C14" s="2"/>
      <c r="D14" s="2"/>
      <c r="E14" s="134" t="s">
        <v>197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1.25" customHeight="1">
      <c r="A15" s="2"/>
      <c r="B15" s="2"/>
      <c r="C15" s="2"/>
      <c r="D15" s="13" t="str">
        <f ca="1">+A2</f>
        <v>Projekt Ventura</v>
      </c>
      <c r="E15" s="3"/>
      <c r="F15" s="14"/>
      <c r="G15" s="14"/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1.25" customHeight="1">
      <c r="A16" s="2"/>
      <c r="B16" s="2"/>
      <c r="C16" s="2"/>
      <c r="D16" s="15" t="s">
        <v>9</v>
      </c>
      <c r="E16" s="132">
        <v>2022</v>
      </c>
      <c r="F16" s="132">
        <v>2023</v>
      </c>
      <c r="G16" s="132">
        <v>2024</v>
      </c>
      <c r="H16" s="132" t="s">
        <v>72</v>
      </c>
      <c r="I16" s="3"/>
      <c r="K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1.25" customHeight="1">
      <c r="A17" s="2"/>
      <c r="B17" s="2"/>
      <c r="C17" s="2"/>
      <c r="D17" s="15"/>
      <c r="E17" s="132" t="s">
        <v>118</v>
      </c>
      <c r="F17" s="132" t="s">
        <v>119</v>
      </c>
      <c r="G17" s="132" t="s">
        <v>119</v>
      </c>
      <c r="H17" s="133" t="s">
        <v>116</v>
      </c>
      <c r="I17" s="3"/>
      <c r="J17" s="146" t="s">
        <v>121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6.75" hidden="1" customHeight="1">
      <c r="A18" s="12"/>
      <c r="B18" s="12"/>
      <c r="C18" s="12"/>
      <c r="D18" s="15"/>
      <c r="E18" s="16"/>
      <c r="F18" s="16"/>
      <c r="G18" s="16"/>
      <c r="H18" s="58" t="str">
        <f>D68&amp;"'21"&amp;"-"&amp;D79&amp;"'22"</f>
        <v>Jan'21-Dec'22</v>
      </c>
      <c r="I18" s="3"/>
      <c r="J18" s="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3.75" customHeight="1">
      <c r="A19" s="2"/>
      <c r="B19" s="2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8" ht="11.25" customHeight="1">
      <c r="A20" s="2"/>
      <c r="B20" s="17" t="s">
        <v>55</v>
      </c>
      <c r="C20" s="17" t="s">
        <v>11</v>
      </c>
      <c r="D20" s="17" t="str">
        <f t="shared" ref="D20:D33" si="1">IF($D$13="DE",C20,B20)</f>
        <v>Sales</v>
      </c>
      <c r="E20" s="18"/>
      <c r="F20" s="18">
        <f>VLOOKUP($C20,'23+24'!$1:$1048576,7,0)/1000</f>
        <v>0</v>
      </c>
      <c r="G20" s="18">
        <f>VLOOKUP($C20,'23+24'!$1:$1048576,6,0)/1000</f>
        <v>0</v>
      </c>
      <c r="H20" s="18">
        <f>VLOOKUP($C20,'23+24'!$1:$1048576,8,0)/1000</f>
        <v>0</v>
      </c>
      <c r="I20" s="3"/>
      <c r="J20" s="173"/>
      <c r="K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8" ht="11.25" customHeight="1">
      <c r="A21" s="2"/>
      <c r="B21" s="20" t="s">
        <v>56</v>
      </c>
      <c r="C21" s="20" t="s">
        <v>12</v>
      </c>
      <c r="D21" s="20" t="str">
        <f t="shared" si="1"/>
        <v>Mat./goods purchase</v>
      </c>
      <c r="E21" s="134"/>
      <c r="F21" s="3">
        <f>-VLOOKUP($C21,'23+24'!$1:$1048576,7,0)/1000</f>
        <v>0</v>
      </c>
      <c r="G21" s="3">
        <f>-VLOOKUP($C21,'23+24'!$1:$1048576,6,0)/1000</f>
        <v>0</v>
      </c>
      <c r="H21" s="3">
        <f>-VLOOKUP($C21,'23+24'!$1:$1048576,8,0)/1000</f>
        <v>0</v>
      </c>
      <c r="I21" s="3"/>
      <c r="J21" s="173"/>
      <c r="K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8" ht="11.25" customHeight="1">
      <c r="A22" s="2"/>
      <c r="B22" s="21" t="s">
        <v>57</v>
      </c>
      <c r="C22" s="21" t="s">
        <v>13</v>
      </c>
      <c r="D22" s="21" t="str">
        <f t="shared" si="1"/>
        <v>Gross Profit</v>
      </c>
      <c r="E22" s="18">
        <f t="shared" ref="E22:F22" si="2">+E21+E20</f>
        <v>0</v>
      </c>
      <c r="F22" s="18">
        <f t="shared" si="2"/>
        <v>0</v>
      </c>
      <c r="G22" s="18">
        <f t="shared" ref="G22" si="3">+G21+G20</f>
        <v>0</v>
      </c>
      <c r="H22" s="18">
        <f t="shared" ref="H22" si="4">+H21+H20</f>
        <v>0</v>
      </c>
      <c r="I22" s="3"/>
      <c r="J22" s="167"/>
      <c r="K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8" ht="11.25" customHeight="1" outlineLevel="1">
      <c r="A23" s="2"/>
      <c r="B23" s="20" t="s">
        <v>58</v>
      </c>
      <c r="C23" s="20" t="s">
        <v>14</v>
      </c>
      <c r="D23" s="20" t="str">
        <f t="shared" si="1"/>
        <v>Other operating income</v>
      </c>
      <c r="E23" s="134"/>
      <c r="F23" s="3">
        <f>VLOOKUP($C23,'23+24'!$1:$1048576,7,0)/1000</f>
        <v>0</v>
      </c>
      <c r="G23" s="3">
        <f>VLOOKUP($C23,'23+24'!$1:$1048576,6,0)/1000</f>
        <v>0</v>
      </c>
      <c r="H23" s="3">
        <f>VLOOKUP($C23,'23+24'!$1:$1048576,8,0)/1000</f>
        <v>0</v>
      </c>
      <c r="I23" s="3"/>
      <c r="J23" s="173"/>
      <c r="K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8" ht="11.25" customHeight="1" outlineLevel="1">
      <c r="A24" s="2"/>
      <c r="B24" s="21" t="s">
        <v>59</v>
      </c>
      <c r="C24" s="21" t="s">
        <v>15</v>
      </c>
      <c r="D24" s="21" t="str">
        <f t="shared" si="1"/>
        <v>Operating gross profit</v>
      </c>
      <c r="E24" s="18">
        <f t="shared" ref="E24:F24" si="5">+E23+E22</f>
        <v>0</v>
      </c>
      <c r="F24" s="18">
        <f t="shared" si="5"/>
        <v>0</v>
      </c>
      <c r="G24" s="18">
        <f t="shared" ref="G24" si="6">+G23+G22</f>
        <v>0</v>
      </c>
      <c r="H24" s="18">
        <f t="shared" ref="H24" si="7">+H23+H22</f>
        <v>0</v>
      </c>
      <c r="I24" s="3"/>
      <c r="J24" s="167"/>
      <c r="K24" s="3"/>
      <c r="O24" s="3"/>
      <c r="P24" s="3"/>
      <c r="Q24" s="3"/>
      <c r="R24" s="3"/>
      <c r="S24" s="18"/>
      <c r="T24" s="3"/>
      <c r="U24" s="3"/>
      <c r="V24" s="3"/>
      <c r="W24" s="3"/>
      <c r="X24" s="3"/>
      <c r="Y24" s="3"/>
      <c r="Z24" s="3"/>
      <c r="AA24" s="3"/>
    </row>
    <row r="25" spans="1:28" ht="11.25" customHeight="1" outlineLevel="1">
      <c r="A25" s="2"/>
      <c r="B25" s="20" t="s">
        <v>60</v>
      </c>
      <c r="C25" s="20" t="s">
        <v>16</v>
      </c>
      <c r="D25" s="20" t="str">
        <f t="shared" si="1"/>
        <v>Staff cost</v>
      </c>
      <c r="E25" s="134"/>
      <c r="F25" s="3">
        <f>-VLOOKUP($C25,'23+24'!$1:$1048576,7,0)/1000</f>
        <v>0</v>
      </c>
      <c r="G25" s="3">
        <f>-VLOOKUP($C25,'23+24'!$1:$1048576,6,0)/1000</f>
        <v>0</v>
      </c>
      <c r="H25" s="3">
        <f>-VLOOKUP($C25,'23+24'!$1:$1048576,8,0)/1000</f>
        <v>0</v>
      </c>
      <c r="I25" s="19"/>
      <c r="J25" s="173"/>
      <c r="K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8" ht="11.25" customHeight="1" outlineLevel="1">
      <c r="A26" s="2"/>
      <c r="B26" s="20" t="s">
        <v>61</v>
      </c>
      <c r="C26" s="20" t="s">
        <v>17</v>
      </c>
      <c r="D26" s="20" t="str">
        <f t="shared" si="1"/>
        <v>Facility cost</v>
      </c>
      <c r="E26" s="134"/>
      <c r="F26" s="3">
        <f>-VLOOKUP($C26,'23+24'!$1:$1048576,7,0)/1000</f>
        <v>0</v>
      </c>
      <c r="G26" s="3">
        <f>-VLOOKUP($C26,'23+24'!$1:$1048576,6,0)/1000</f>
        <v>0</v>
      </c>
      <c r="H26" s="3">
        <f>-VLOOKUP($C26,'23+24'!$1:$1048576,8,0)/1000</f>
        <v>0</v>
      </c>
      <c r="I26" s="19"/>
      <c r="J26" s="174"/>
      <c r="K26" s="3"/>
      <c r="L26" s="3"/>
      <c r="M26" s="3"/>
      <c r="N26" s="3"/>
      <c r="O26" s="3"/>
      <c r="P26" s="3"/>
      <c r="Q26" s="3"/>
      <c r="R26" s="3"/>
      <c r="S26" s="18"/>
      <c r="T26" s="3"/>
      <c r="U26" s="3"/>
      <c r="V26" s="3"/>
      <c r="W26" s="3"/>
      <c r="X26" s="3"/>
      <c r="Y26" s="3"/>
      <c r="Z26" s="3"/>
      <c r="AA26" s="3"/>
    </row>
    <row r="27" spans="1:28" ht="11.25" customHeight="1" outlineLevel="1">
      <c r="A27" s="2"/>
      <c r="B27" s="20" t="s">
        <v>62</v>
      </c>
      <c r="C27" s="20" t="s">
        <v>18</v>
      </c>
      <c r="D27" s="20" t="str">
        <f t="shared" si="1"/>
        <v>Insurance/fees</v>
      </c>
      <c r="E27" s="134"/>
      <c r="F27" s="3">
        <f>-VLOOKUP($C27,'23+24'!$1:$1048576,7,0)/1000</f>
        <v>0</v>
      </c>
      <c r="G27" s="3">
        <f>-VLOOKUP($C27,'23+24'!$1:$1048576,6,0)/1000</f>
        <v>0</v>
      </c>
      <c r="H27" s="3">
        <f>-VLOOKUP($C27,'23+24'!$1:$1048576,8,0)/1000</f>
        <v>0</v>
      </c>
      <c r="I27" s="19"/>
      <c r="J27" s="17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8" ht="11.25" customHeight="1" outlineLevel="1">
      <c r="A28" s="2"/>
      <c r="B28" s="20" t="s">
        <v>63</v>
      </c>
      <c r="C28" s="20" t="s">
        <v>19</v>
      </c>
      <c r="D28" s="20" t="str">
        <f t="shared" si="1"/>
        <v>Vehicle costs (excl. Tax)</v>
      </c>
      <c r="E28" s="134"/>
      <c r="F28" s="3">
        <f>-VLOOKUP($C28,'23+24'!$1:$1048576,7,0)/1000</f>
        <v>0</v>
      </c>
      <c r="G28" s="3">
        <f>-VLOOKUP($C28,'23+24'!$1:$1048576,6,0)/1000</f>
        <v>0</v>
      </c>
      <c r="H28" s="3">
        <f>-VLOOKUP($C28,'23+24'!$1:$1048576,8,0)/1000</f>
        <v>0</v>
      </c>
      <c r="I28" s="19"/>
      <c r="J28" s="17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8" ht="11.25" customHeight="1">
      <c r="A29" s="2"/>
      <c r="B29" s="20" t="s">
        <v>64</v>
      </c>
      <c r="C29" s="20" t="s">
        <v>20</v>
      </c>
      <c r="D29" s="20" t="str">
        <f t="shared" si="1"/>
        <v>Advertising/travel expenses</v>
      </c>
      <c r="E29" s="134"/>
      <c r="F29" s="3">
        <f>-VLOOKUP($C29,'23+24'!$1:$1048576,7,0)/1000</f>
        <v>0</v>
      </c>
      <c r="G29" s="3">
        <f>-VLOOKUP($C29,'23+24'!$1:$1048576,6,0)/1000</f>
        <v>0</v>
      </c>
      <c r="H29" s="3">
        <f>-VLOOKUP($C29,'23+24'!$1:$1048576,8,0)/1000</f>
        <v>0</v>
      </c>
      <c r="I29" s="19"/>
      <c r="J29" s="17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8" ht="11.25" customHeight="1">
      <c r="A30" s="2"/>
      <c r="B30" s="20" t="s">
        <v>65</v>
      </c>
      <c r="C30" s="20" t="s">
        <v>21</v>
      </c>
      <c r="D30" s="20" t="str">
        <f t="shared" si="1"/>
        <v>Distribution costs</v>
      </c>
      <c r="E30" s="134"/>
      <c r="F30" s="3">
        <f>-VLOOKUP($C30,'23+24'!$1:$1048576,7,0)/1000</f>
        <v>0</v>
      </c>
      <c r="G30" s="3">
        <f>-VLOOKUP($C30,'23+24'!$1:$1048576,6,0)/1000</f>
        <v>0</v>
      </c>
      <c r="H30" s="3">
        <f>-VLOOKUP($C30,'23+24'!$1:$1048576,8,0)/1000</f>
        <v>0</v>
      </c>
      <c r="I30" s="19"/>
      <c r="J30" s="17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8" ht="11.25" customHeight="1" outlineLevel="1">
      <c r="A31" s="2"/>
      <c r="B31" s="20" t="s">
        <v>66</v>
      </c>
      <c r="C31" s="20" t="s">
        <v>22</v>
      </c>
      <c r="D31" s="20" t="str">
        <f t="shared" si="1"/>
        <v>Repair/maintenance</v>
      </c>
      <c r="E31" s="134"/>
      <c r="F31" s="3">
        <f>-VLOOKUP($C31,'23+24'!$1:$1048576,7,0)/1000</f>
        <v>0</v>
      </c>
      <c r="G31" s="3">
        <f>-VLOOKUP($C31,'23+24'!$1:$1048576,6,0)/1000</f>
        <v>0</v>
      </c>
      <c r="H31" s="3">
        <f>-VLOOKUP($C31,'23+24'!$1:$1048576,8,0)/1000</f>
        <v>0</v>
      </c>
      <c r="I31" s="19"/>
      <c r="J31" s="17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8" ht="11.25" customHeight="1" outlineLevel="1">
      <c r="A32" s="2"/>
      <c r="B32" s="20" t="s">
        <v>67</v>
      </c>
      <c r="C32" s="20" t="s">
        <v>23</v>
      </c>
      <c r="D32" s="20" t="str">
        <f t="shared" si="1"/>
        <v>Other costs</v>
      </c>
      <c r="E32" s="134"/>
      <c r="F32" s="3">
        <f>-VLOOKUP($C32,'23+24'!$1:$1048576,7,0)/1000</f>
        <v>0</v>
      </c>
      <c r="G32" s="3">
        <f>-VLOOKUP($C32,'23+24'!$1:$1048576,6,0)/1000</f>
        <v>0</v>
      </c>
      <c r="H32" s="3">
        <f>-VLOOKUP($C32,'23+24'!$1:$1048576,8,0)/1000</f>
        <v>0</v>
      </c>
      <c r="I32" s="19"/>
      <c r="J32" s="17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1.25" customHeight="1">
      <c r="A33" s="2"/>
      <c r="B33" s="21" t="s">
        <v>68</v>
      </c>
      <c r="C33" s="21" t="s">
        <v>24</v>
      </c>
      <c r="D33" s="21" t="str">
        <f t="shared" si="1"/>
        <v>Total costs</v>
      </c>
      <c r="E33" s="18">
        <f t="shared" ref="E33" si="8">+SUM(E25:E32)</f>
        <v>0</v>
      </c>
      <c r="F33" s="18">
        <f>+SUM(F25:F32)</f>
        <v>0</v>
      </c>
      <c r="G33" s="18">
        <f>+SUM(G25:G32)</f>
        <v>0</v>
      </c>
      <c r="H33" s="18">
        <f>+SUM(H25:H32)</f>
        <v>0</v>
      </c>
      <c r="I33" s="19"/>
      <c r="J33" s="167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1.25" customHeight="1">
      <c r="A34" s="2"/>
      <c r="B34" s="2"/>
      <c r="C34" s="2"/>
      <c r="D34" s="21" t="s">
        <v>25</v>
      </c>
      <c r="E34" s="22">
        <f t="shared" ref="E34:F34" si="9">+E33+E24</f>
        <v>0</v>
      </c>
      <c r="F34" s="22">
        <f t="shared" si="9"/>
        <v>0</v>
      </c>
      <c r="G34" s="22">
        <f t="shared" ref="G34" si="10">+G33+G24</f>
        <v>0</v>
      </c>
      <c r="H34" s="22">
        <f t="shared" ref="H34" si="11">+H33+H24</f>
        <v>0</v>
      </c>
      <c r="I34" s="1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1.25" hidden="1" customHeight="1" outlineLevel="1">
      <c r="A35" s="2"/>
      <c r="B35" s="2" t="s">
        <v>190</v>
      </c>
      <c r="C35" s="20" t="s">
        <v>189</v>
      </c>
      <c r="D35" s="20" t="s">
        <v>189</v>
      </c>
      <c r="E35" s="3">
        <v>-13</v>
      </c>
      <c r="F35" s="3">
        <f>-VLOOKUP($C35,'23+24'!$1:$1048576,7,0)/1000</f>
        <v>0</v>
      </c>
      <c r="G35" s="3">
        <f>-VLOOKUP($C35,'23+24'!$1:$1048576,6,0)/1000</f>
        <v>0</v>
      </c>
      <c r="H35" s="3">
        <f>-VLOOKUP($C35,'23+24'!$1:$1048576,8,0)/1000</f>
        <v>0</v>
      </c>
      <c r="I35" s="1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1.25" hidden="1" customHeight="1" outlineLevel="1">
      <c r="A36" s="2"/>
      <c r="B36" s="2"/>
      <c r="C36" s="20"/>
      <c r="D36" s="21" t="s">
        <v>191</v>
      </c>
      <c r="E36" s="18">
        <f>+E35+E34</f>
        <v>-13</v>
      </c>
      <c r="F36" s="18">
        <f t="shared" ref="F36:H36" si="12">+F35+F34</f>
        <v>0</v>
      </c>
      <c r="G36" s="18">
        <f t="shared" si="12"/>
        <v>0</v>
      </c>
      <c r="H36" s="18">
        <f t="shared" si="12"/>
        <v>0</v>
      </c>
      <c r="I36" s="1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1.25" hidden="1" customHeight="1" outlineLevel="1">
      <c r="A37" s="2"/>
      <c r="B37" s="2" t="s">
        <v>195</v>
      </c>
      <c r="C37" s="20" t="str">
        <f>+D37</f>
        <v>Finanzergebnis</v>
      </c>
      <c r="D37" s="20" t="s">
        <v>194</v>
      </c>
      <c r="E37" s="3">
        <v>-19</v>
      </c>
      <c r="F37" s="3">
        <f>-VLOOKUP($C37,'23+24'!$1:$1048576,7,0)/1000</f>
        <v>0</v>
      </c>
      <c r="G37" s="3">
        <f>-VLOOKUP($C37,'23+24'!$1:$1048576,6,0)/1000</f>
        <v>0</v>
      </c>
      <c r="H37" s="3">
        <f>-VLOOKUP($C37,'23+24'!$1:$1048576,8,0)/1000</f>
        <v>0</v>
      </c>
      <c r="I37" s="1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1.25" hidden="1" customHeight="1" outlineLevel="1">
      <c r="A38" s="2"/>
      <c r="B38" s="2"/>
      <c r="C38" s="2"/>
      <c r="D38" s="21" t="s">
        <v>196</v>
      </c>
      <c r="E38" s="163">
        <f>+E35+E34</f>
        <v>-13</v>
      </c>
      <c r="F38" s="163">
        <f t="shared" ref="F38:H38" si="13">+F35+F34</f>
        <v>0</v>
      </c>
      <c r="G38" s="163">
        <f t="shared" si="13"/>
        <v>0</v>
      </c>
      <c r="H38" s="163">
        <f t="shared" si="13"/>
        <v>0</v>
      </c>
      <c r="I38" s="1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3" customHeight="1" collapsed="1">
      <c r="A39" s="2"/>
      <c r="B39" s="2"/>
      <c r="C39" s="2"/>
      <c r="D39" s="21"/>
      <c r="E39" s="18"/>
      <c r="F39" s="18"/>
      <c r="G39" s="18"/>
      <c r="H39" s="18"/>
      <c r="I39" s="1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1.25" customHeight="1">
      <c r="A40" s="2"/>
      <c r="B40" s="2"/>
      <c r="C40" s="2"/>
      <c r="D40" s="57" t="s">
        <v>200</v>
      </c>
      <c r="E40" s="23"/>
      <c r="F40" s="23"/>
      <c r="G40" s="23"/>
      <c r="H40" s="23"/>
      <c r="I40" s="1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1.25" customHeight="1">
      <c r="A41" s="2"/>
      <c r="B41" s="2"/>
      <c r="C41" s="2"/>
      <c r="D41" s="24" t="s">
        <v>200</v>
      </c>
      <c r="E41" s="3"/>
      <c r="F41" s="3"/>
      <c r="G41" s="3"/>
      <c r="H41" s="3"/>
      <c r="I41" s="1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1.25" customHeight="1">
      <c r="A42" s="2"/>
      <c r="B42" s="2"/>
      <c r="C42" s="2"/>
      <c r="D42" s="24" t="s">
        <v>200</v>
      </c>
      <c r="E42" s="3"/>
      <c r="F42" s="3"/>
      <c r="G42" s="3"/>
      <c r="H42" s="3"/>
      <c r="I42" s="1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1.25" customHeight="1">
      <c r="A43" s="2"/>
      <c r="B43" s="2"/>
      <c r="C43" s="2"/>
      <c r="D43" s="24" t="s">
        <v>201</v>
      </c>
      <c r="E43" s="3"/>
      <c r="F43" s="3"/>
      <c r="G43" s="3"/>
      <c r="H43" s="3"/>
      <c r="I43" s="1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1.25" customHeight="1" thickBot="1">
      <c r="A44" s="2"/>
      <c r="B44" s="2"/>
      <c r="C44" s="2"/>
      <c r="D44" s="25" t="s">
        <v>73</v>
      </c>
      <c r="E44" s="26">
        <f>+E34+E40+E41+E42+E43</f>
        <v>0</v>
      </c>
      <c r="F44" s="26">
        <f t="shared" ref="F44:H44" si="14">+F34+F40+F41+F42+F43</f>
        <v>0</v>
      </c>
      <c r="G44" s="26">
        <f t="shared" si="14"/>
        <v>0</v>
      </c>
      <c r="H44" s="26">
        <f t="shared" si="14"/>
        <v>0</v>
      </c>
      <c r="I44" s="1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2.25" customHeight="1">
      <c r="A45" s="2"/>
      <c r="B45" s="2"/>
      <c r="C45" s="2"/>
      <c r="D45" s="25"/>
      <c r="E45" s="18"/>
      <c r="F45" s="18"/>
      <c r="G45" s="18"/>
      <c r="H45" s="18"/>
      <c r="I45" s="1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1.25" customHeight="1">
      <c r="A46" s="2"/>
      <c r="B46" s="2"/>
      <c r="C46" s="2"/>
      <c r="D46" s="27"/>
      <c r="E46" s="18"/>
      <c r="F46" s="18"/>
      <c r="G46" s="18"/>
      <c r="H46" s="18"/>
      <c r="I46" s="1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1.25" customHeight="1">
      <c r="A47" s="2"/>
      <c r="B47" s="2" t="s">
        <v>69</v>
      </c>
      <c r="C47" s="28" t="s">
        <v>26</v>
      </c>
      <c r="D47" s="28" t="str">
        <f t="shared" ref="D47:D61" si="15">IF($D$13="DE",C47,B47)</f>
        <v>Sales growth</v>
      </c>
      <c r="E47" s="125" t="s">
        <v>198</v>
      </c>
      <c r="F47" s="125" t="str">
        <f>+IFERROR(F20/E20-1,"")</f>
        <v/>
      </c>
      <c r="G47" s="125" t="str">
        <f t="shared" ref="G47:H47" si="16">+IFERROR(G20/F20-1,"")</f>
        <v/>
      </c>
      <c r="H47" s="126" t="str">
        <f t="shared" si="16"/>
        <v/>
      </c>
      <c r="I47" s="1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1.25" customHeight="1">
      <c r="A48" s="2"/>
      <c r="B48" s="2" t="s">
        <v>70</v>
      </c>
      <c r="C48" s="29" t="s">
        <v>27</v>
      </c>
      <c r="D48" s="29" t="str">
        <f t="shared" si="15"/>
        <v>in % of sales</v>
      </c>
      <c r="E48" s="127"/>
      <c r="F48" s="127"/>
      <c r="G48" s="127"/>
      <c r="H48" s="128"/>
      <c r="I48" s="1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1.25" customHeight="1">
      <c r="A49" s="2"/>
      <c r="B49" s="2" t="s">
        <v>56</v>
      </c>
      <c r="C49" s="30" t="s">
        <v>12</v>
      </c>
      <c r="D49" s="30" t="str">
        <f t="shared" si="15"/>
        <v>Mat./goods purchase</v>
      </c>
      <c r="E49" s="145" t="str">
        <f>+IFERROR(E21/E$20,"")</f>
        <v/>
      </c>
      <c r="F49" s="145" t="str">
        <f t="shared" ref="F49:H49" si="17">+IFERROR(F21/F$20,"")</f>
        <v/>
      </c>
      <c r="G49" s="145" t="str">
        <f t="shared" si="17"/>
        <v/>
      </c>
      <c r="H49" s="129" t="str">
        <f t="shared" si="17"/>
        <v/>
      </c>
      <c r="I49" s="1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1.25" hidden="1" customHeight="1">
      <c r="A50" s="2"/>
      <c r="B50" s="2" t="s">
        <v>71</v>
      </c>
      <c r="C50" s="30" t="s">
        <v>13</v>
      </c>
      <c r="D50" s="30" t="str">
        <f t="shared" si="15"/>
        <v>Gross profit</v>
      </c>
      <c r="E50" s="145" t="e">
        <f t="shared" ref="E50:F60" si="18">+E22/E$20</f>
        <v>#DIV/0!</v>
      </c>
      <c r="F50" s="145" t="e">
        <f t="shared" si="18"/>
        <v>#DIV/0!</v>
      </c>
      <c r="G50" s="145" t="e">
        <f t="shared" ref="G50" si="19">+G22/G$20</f>
        <v>#DIV/0!</v>
      </c>
      <c r="H50" s="129" t="e">
        <f t="shared" ref="H50" si="20">+H22/H$20</f>
        <v>#DIV/0!</v>
      </c>
      <c r="I50" s="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0.5" hidden="1" customHeight="1" outlineLevel="1">
      <c r="A51" s="2"/>
      <c r="B51" s="2" t="s">
        <v>14</v>
      </c>
      <c r="C51" s="30" t="s">
        <v>14</v>
      </c>
      <c r="D51" s="30" t="str">
        <f t="shared" si="15"/>
        <v>So. betr. Erlöse</v>
      </c>
      <c r="E51" s="145" t="e">
        <f t="shared" si="18"/>
        <v>#DIV/0!</v>
      </c>
      <c r="F51" s="145" t="e">
        <f t="shared" si="18"/>
        <v>#DIV/0!</v>
      </c>
      <c r="G51" s="145" t="e">
        <f t="shared" ref="G51" si="21">+G23/G$20</f>
        <v>#DIV/0!</v>
      </c>
      <c r="H51" s="129" t="e">
        <f t="shared" ref="H51" si="22">+H23/H$20</f>
        <v>#DIV/0!</v>
      </c>
      <c r="I51" s="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1.25" customHeight="1" outlineLevel="1">
      <c r="A52" s="2"/>
      <c r="B52" s="21" t="s">
        <v>59</v>
      </c>
      <c r="C52" s="30" t="s">
        <v>15</v>
      </c>
      <c r="D52" s="30" t="str">
        <f t="shared" si="15"/>
        <v>Operating gross profit</v>
      </c>
      <c r="E52" s="145" t="str">
        <f t="shared" ref="E52:E58" si="23">+IFERROR(E24/E$20,"")</f>
        <v/>
      </c>
      <c r="F52" s="145" t="str">
        <f t="shared" ref="F52:H52" si="24">+IFERROR(F24/F$20,"")</f>
        <v/>
      </c>
      <c r="G52" s="145" t="str">
        <f t="shared" si="24"/>
        <v/>
      </c>
      <c r="H52" s="129" t="str">
        <f t="shared" si="24"/>
        <v/>
      </c>
      <c r="I52" s="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1.25" customHeight="1" outlineLevel="1">
      <c r="A53" s="2"/>
      <c r="B53" s="20" t="s">
        <v>60</v>
      </c>
      <c r="C53" s="30" t="s">
        <v>16</v>
      </c>
      <c r="D53" s="30" t="str">
        <f t="shared" si="15"/>
        <v>Staff cost</v>
      </c>
      <c r="E53" s="145" t="str">
        <f t="shared" si="23"/>
        <v/>
      </c>
      <c r="F53" s="145" t="str">
        <f t="shared" ref="F53:H53" si="25">+IFERROR(F25/F$20,"")</f>
        <v/>
      </c>
      <c r="G53" s="145" t="str">
        <f t="shared" si="25"/>
        <v/>
      </c>
      <c r="H53" s="129" t="str">
        <f t="shared" si="25"/>
        <v/>
      </c>
      <c r="I53" s="1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 outlineLevel="1">
      <c r="A54" s="2"/>
      <c r="B54" s="20" t="s">
        <v>61</v>
      </c>
      <c r="C54" s="30" t="s">
        <v>17</v>
      </c>
      <c r="D54" s="30" t="str">
        <f t="shared" si="15"/>
        <v>Facility cost</v>
      </c>
      <c r="E54" s="145" t="str">
        <f t="shared" si="23"/>
        <v/>
      </c>
      <c r="F54" s="145" t="str">
        <f t="shared" ref="F54:H54" si="26">+IFERROR(F26/F$20,"")</f>
        <v/>
      </c>
      <c r="G54" s="145" t="str">
        <f t="shared" si="26"/>
        <v/>
      </c>
      <c r="H54" s="129" t="str">
        <f t="shared" si="26"/>
        <v/>
      </c>
      <c r="I54" s="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1.25" customHeight="1" outlineLevel="1">
      <c r="A55" s="2"/>
      <c r="B55" s="20" t="s">
        <v>62</v>
      </c>
      <c r="C55" s="30" t="s">
        <v>18</v>
      </c>
      <c r="D55" s="30" t="str">
        <f t="shared" si="15"/>
        <v>Insurance/fees</v>
      </c>
      <c r="E55" s="145" t="str">
        <f t="shared" si="23"/>
        <v/>
      </c>
      <c r="F55" s="145" t="str">
        <f t="shared" ref="F55:H55" si="27">+IFERROR(F27/F$20,"")</f>
        <v/>
      </c>
      <c r="G55" s="145" t="str">
        <f t="shared" si="27"/>
        <v/>
      </c>
      <c r="H55" s="129" t="str">
        <f t="shared" si="27"/>
        <v/>
      </c>
      <c r="I55" s="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1.25" customHeight="1" outlineLevel="1">
      <c r="A56" s="2"/>
      <c r="B56" s="20" t="s">
        <v>63</v>
      </c>
      <c r="C56" s="30" t="s">
        <v>19</v>
      </c>
      <c r="D56" s="30" t="str">
        <f t="shared" si="15"/>
        <v>Vehicle costs (excl. Tax)</v>
      </c>
      <c r="E56" s="145" t="str">
        <f t="shared" si="23"/>
        <v/>
      </c>
      <c r="F56" s="145" t="str">
        <f t="shared" ref="F56:H56" si="28">+IFERROR(F28/F$20,"")</f>
        <v/>
      </c>
      <c r="G56" s="145" t="str">
        <f t="shared" si="28"/>
        <v/>
      </c>
      <c r="H56" s="129" t="str">
        <f t="shared" si="28"/>
        <v/>
      </c>
      <c r="I56" s="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1.25" customHeight="1">
      <c r="A57" s="2"/>
      <c r="B57" s="2" t="s">
        <v>64</v>
      </c>
      <c r="C57" s="30" t="s">
        <v>20</v>
      </c>
      <c r="D57" s="30" t="str">
        <f t="shared" si="15"/>
        <v>Advertising/travel expenses</v>
      </c>
      <c r="E57" s="145" t="str">
        <f t="shared" si="23"/>
        <v/>
      </c>
      <c r="F57" s="145" t="str">
        <f t="shared" ref="F57:H57" si="29">+IFERROR(F29/F$20,"")</f>
        <v/>
      </c>
      <c r="G57" s="145" t="str">
        <f t="shared" si="29"/>
        <v/>
      </c>
      <c r="H57" s="129" t="str">
        <f t="shared" si="29"/>
        <v/>
      </c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1.25" customHeight="1">
      <c r="A58" s="2"/>
      <c r="B58" s="2" t="s">
        <v>65</v>
      </c>
      <c r="C58" s="30" t="s">
        <v>21</v>
      </c>
      <c r="D58" s="30" t="str">
        <f t="shared" si="15"/>
        <v>Distribution costs</v>
      </c>
      <c r="E58" s="145" t="str">
        <f t="shared" si="23"/>
        <v/>
      </c>
      <c r="F58" s="145" t="str">
        <f t="shared" ref="F58:H58" si="30">+IFERROR(F30/F$20,"")</f>
        <v/>
      </c>
      <c r="G58" s="145" t="str">
        <f t="shared" si="30"/>
        <v/>
      </c>
      <c r="H58" s="129" t="str">
        <f t="shared" si="30"/>
        <v/>
      </c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1.25" hidden="1" customHeight="1" outlineLevel="1">
      <c r="A59" s="2"/>
      <c r="B59" s="2" t="s">
        <v>22</v>
      </c>
      <c r="C59" s="30" t="s">
        <v>22</v>
      </c>
      <c r="D59" s="30" t="str">
        <f t="shared" si="15"/>
        <v>Reparatur/Instandh.</v>
      </c>
      <c r="E59" s="145" t="e">
        <f t="shared" si="18"/>
        <v>#DIV/0!</v>
      </c>
      <c r="F59" s="145" t="e">
        <f t="shared" si="18"/>
        <v>#DIV/0!</v>
      </c>
      <c r="G59" s="145" t="e">
        <f t="shared" ref="G59" si="31">+G31/G$20</f>
        <v>#DIV/0!</v>
      </c>
      <c r="H59" s="129" t="e">
        <f t="shared" ref="H59" si="32">+H31/H$20</f>
        <v>#DIV/0!</v>
      </c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1.25" hidden="1" customHeight="1" outlineLevel="1">
      <c r="A60" s="2"/>
      <c r="B60" s="2" t="s">
        <v>23</v>
      </c>
      <c r="C60" s="30" t="s">
        <v>23</v>
      </c>
      <c r="D60" s="30" t="str">
        <f t="shared" si="15"/>
        <v>Sonstige Kosten</v>
      </c>
      <c r="E60" s="145" t="e">
        <f t="shared" si="18"/>
        <v>#DIV/0!</v>
      </c>
      <c r="F60" s="145" t="e">
        <f t="shared" si="18"/>
        <v>#DIV/0!</v>
      </c>
      <c r="G60" s="145" t="e">
        <f t="shared" ref="G60" si="33">+G32/G$20</f>
        <v>#DIV/0!</v>
      </c>
      <c r="H60" s="129" t="e">
        <f t="shared" ref="H60" si="34">+H32/H$20</f>
        <v>#DIV/0!</v>
      </c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1.25" customHeight="1" collapsed="1">
      <c r="A61" s="2"/>
      <c r="B61" s="2" t="s">
        <v>68</v>
      </c>
      <c r="C61" s="30" t="s">
        <v>24</v>
      </c>
      <c r="D61" s="30" t="str">
        <f t="shared" si="15"/>
        <v>Total costs</v>
      </c>
      <c r="E61" s="145" t="str">
        <f>+IFERROR(E33/E$20,"")</f>
        <v/>
      </c>
      <c r="F61" s="145" t="str">
        <f t="shared" ref="F61:H61" si="35">+IFERROR(F33/F$20,"")</f>
        <v/>
      </c>
      <c r="G61" s="145" t="str">
        <f t="shared" si="35"/>
        <v/>
      </c>
      <c r="H61" s="129" t="str">
        <f t="shared" si="35"/>
        <v/>
      </c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1.25" customHeight="1">
      <c r="A62" s="2"/>
      <c r="B62" s="2"/>
      <c r="C62" s="2"/>
      <c r="D62" s="31" t="s">
        <v>25</v>
      </c>
      <c r="E62" s="130" t="str">
        <f>+IFERROR(E34/E$20,"")</f>
        <v/>
      </c>
      <c r="F62" s="130" t="str">
        <f t="shared" ref="F62:H62" si="36">+IFERROR(F34/F$20,"")</f>
        <v/>
      </c>
      <c r="G62" s="130" t="str">
        <f t="shared" si="36"/>
        <v/>
      </c>
      <c r="H62" s="131" t="str">
        <f t="shared" si="36"/>
        <v/>
      </c>
      <c r="I62" s="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1.25" customHeight="1">
      <c r="A63" s="2"/>
      <c r="B63" s="2"/>
      <c r="C63" s="2"/>
      <c r="D63" s="32" t="s">
        <v>73</v>
      </c>
      <c r="E63" s="130" t="str">
        <f>+IFERROR(E44/E$20,"")</f>
        <v/>
      </c>
      <c r="F63" s="130" t="str">
        <f t="shared" ref="F63:H63" si="37">+IFERROR(F44/F$20,"")</f>
        <v/>
      </c>
      <c r="G63" s="130" t="str">
        <f t="shared" si="37"/>
        <v/>
      </c>
      <c r="H63" s="131" t="str">
        <f t="shared" si="37"/>
        <v/>
      </c>
      <c r="I63" s="1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1.25" customHeight="1">
      <c r="A64" s="2"/>
      <c r="B64" s="2"/>
      <c r="C64" s="2"/>
      <c r="D64" s="172"/>
      <c r="E64" s="145"/>
      <c r="F64" s="145"/>
      <c r="G64" s="145"/>
      <c r="H64" s="145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1.25" customHeight="1">
      <c r="A65" s="2"/>
      <c r="B65" s="2"/>
      <c r="C65" s="2"/>
      <c r="D65" s="172"/>
      <c r="E65" s="145"/>
      <c r="F65" s="145"/>
      <c r="G65" s="145"/>
      <c r="H65" s="145"/>
      <c r="I65" s="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1.25" customHeight="1">
      <c r="A66" s="2"/>
      <c r="B66" s="2"/>
      <c r="C66" s="2"/>
      <c r="E66" s="3"/>
      <c r="F66" s="3"/>
      <c r="G66" s="3"/>
      <c r="H66" s="3"/>
      <c r="I66" s="19"/>
      <c r="J66" s="3"/>
      <c r="K66" s="3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1.25" customHeight="1" outlineLevel="1">
      <c r="A67" s="2"/>
      <c r="B67" s="2"/>
      <c r="C67" s="2"/>
      <c r="D67" s="33" t="s">
        <v>72</v>
      </c>
      <c r="E67" s="34"/>
      <c r="F67" s="34"/>
      <c r="G67" s="34" t="s">
        <v>28</v>
      </c>
      <c r="H67" s="135" t="s">
        <v>120</v>
      </c>
      <c r="I67" s="1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1.25" customHeight="1" outlineLevel="1">
      <c r="A68" s="2"/>
      <c r="B68" s="2"/>
      <c r="C68" s="2"/>
      <c r="D68" s="35" t="s">
        <v>29</v>
      </c>
      <c r="E68" s="136"/>
      <c r="F68" s="137"/>
      <c r="G68" s="167"/>
      <c r="H68" s="139" t="str">
        <f t="shared" ref="H68:H79" si="38">+IFERROR(G68/SUM($G$68:$G$79),"")</f>
        <v/>
      </c>
      <c r="I68" s="1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1.25" customHeight="1" outlineLevel="1">
      <c r="A69" s="2"/>
      <c r="B69" s="2"/>
      <c r="C69" s="2"/>
      <c r="D69" s="35" t="s">
        <v>30</v>
      </c>
      <c r="E69" s="136"/>
      <c r="F69" s="137"/>
      <c r="G69" s="168"/>
      <c r="H69" s="139" t="str">
        <f t="shared" si="38"/>
        <v/>
      </c>
      <c r="I69" s="1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1.25" customHeight="1" outlineLevel="1">
      <c r="A70" s="2"/>
      <c r="B70" s="2"/>
      <c r="C70" s="2"/>
      <c r="D70" s="35" t="s">
        <v>31</v>
      </c>
      <c r="E70" s="136"/>
      <c r="F70" s="137"/>
      <c r="G70" s="168"/>
      <c r="H70" s="139" t="str">
        <f t="shared" si="38"/>
        <v/>
      </c>
      <c r="I70" s="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1.25" customHeight="1" outlineLevel="1">
      <c r="A71" s="2"/>
      <c r="B71" s="2"/>
      <c r="C71" s="2"/>
      <c r="D71" s="35" t="s">
        <v>32</v>
      </c>
      <c r="E71" s="136"/>
      <c r="F71" s="137"/>
      <c r="G71" s="168"/>
      <c r="H71" s="139" t="str">
        <f t="shared" si="38"/>
        <v/>
      </c>
      <c r="I71" s="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1.25" customHeight="1" outlineLevel="1">
      <c r="A72" s="2"/>
      <c r="B72" s="2"/>
      <c r="C72" s="2"/>
      <c r="D72" s="35" t="s">
        <v>33</v>
      </c>
      <c r="E72" s="136"/>
      <c r="F72" s="137"/>
      <c r="G72" s="168"/>
      <c r="H72" s="139" t="str">
        <f t="shared" si="38"/>
        <v/>
      </c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1.25" customHeight="1" outlineLevel="1">
      <c r="A73" s="2"/>
      <c r="B73" s="2"/>
      <c r="C73" s="2"/>
      <c r="D73" s="35" t="s">
        <v>34</v>
      </c>
      <c r="E73" s="136"/>
      <c r="F73" s="137"/>
      <c r="G73" s="168"/>
      <c r="H73" s="139" t="str">
        <f t="shared" si="38"/>
        <v/>
      </c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1.25" customHeight="1" outlineLevel="1">
      <c r="A74" s="2"/>
      <c r="B74" s="2"/>
      <c r="C74" s="2"/>
      <c r="D74" s="35" t="s">
        <v>35</v>
      </c>
      <c r="E74" s="136"/>
      <c r="F74" s="137"/>
      <c r="G74" s="168"/>
      <c r="H74" s="139" t="str">
        <f t="shared" si="38"/>
        <v/>
      </c>
      <c r="I74" s="1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1.25" customHeight="1" outlineLevel="1">
      <c r="A75" s="2"/>
      <c r="B75" s="2"/>
      <c r="C75" s="2"/>
      <c r="D75" s="35" t="s">
        <v>36</v>
      </c>
      <c r="E75" s="136"/>
      <c r="F75" s="137"/>
      <c r="G75" s="168"/>
      <c r="H75" s="139" t="str">
        <f t="shared" si="38"/>
        <v/>
      </c>
      <c r="I75" s="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1.25" customHeight="1" outlineLevel="1">
      <c r="A76" s="2"/>
      <c r="B76" s="2"/>
      <c r="C76" s="2"/>
      <c r="D76" s="35" t="s">
        <v>37</v>
      </c>
      <c r="E76" s="136"/>
      <c r="F76" s="137"/>
      <c r="G76" s="168"/>
      <c r="H76" s="139" t="str">
        <f t="shared" si="38"/>
        <v/>
      </c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1.25" customHeight="1" outlineLevel="1">
      <c r="A77" s="2"/>
      <c r="B77" s="2"/>
      <c r="C77" s="2"/>
      <c r="D77" s="35" t="s">
        <v>38</v>
      </c>
      <c r="E77" s="136"/>
      <c r="F77" s="137"/>
      <c r="G77" s="168"/>
      <c r="H77" s="139" t="str">
        <f t="shared" si="38"/>
        <v/>
      </c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1.25" customHeight="1" outlineLevel="1">
      <c r="A78" s="2"/>
      <c r="B78" s="2"/>
      <c r="C78" s="2"/>
      <c r="D78" s="35" t="s">
        <v>39</v>
      </c>
      <c r="E78" s="136"/>
      <c r="F78" s="137"/>
      <c r="G78" s="168"/>
      <c r="H78" s="139" t="str">
        <f t="shared" si="38"/>
        <v/>
      </c>
      <c r="I78" s="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1.25" customHeight="1" outlineLevel="1">
      <c r="A79" s="2"/>
      <c r="B79" s="2"/>
      <c r="C79" s="2"/>
      <c r="D79" s="140" t="s">
        <v>40</v>
      </c>
      <c r="E79" s="36"/>
      <c r="F79" s="141"/>
      <c r="G79" s="169"/>
      <c r="H79" s="142" t="str">
        <f t="shared" si="38"/>
        <v/>
      </c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1.25" customHeight="1" outlineLevel="1">
      <c r="A80" s="2"/>
      <c r="B80" s="2"/>
      <c r="C80" s="2"/>
      <c r="D80" s="2"/>
      <c r="E80" s="3"/>
      <c r="G80" s="20" t="s">
        <v>192</v>
      </c>
      <c r="H80" s="59">
        <f>SUM(G68:G79)-H20</f>
        <v>0</v>
      </c>
      <c r="I80" s="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1.25" customHeight="1" outlineLevel="1">
      <c r="A81" s="2"/>
      <c r="B81" s="2"/>
      <c r="C81" s="2"/>
      <c r="D81" s="2"/>
      <c r="E81" s="3"/>
      <c r="F81" s="3"/>
      <c r="G81" s="3"/>
      <c r="H81" s="3"/>
      <c r="I81" s="1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1.25" customHeight="1" outlineLevel="1">
      <c r="A82" s="2"/>
      <c r="B82" s="2"/>
      <c r="C82" s="2"/>
      <c r="D82" s="33">
        <v>2024</v>
      </c>
      <c r="E82" s="38"/>
      <c r="F82" s="38"/>
      <c r="G82" s="38" t="s">
        <v>28</v>
      </c>
      <c r="H82" s="144" t="s">
        <v>120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1.25" customHeight="1" outlineLevel="1">
      <c r="A83" s="2"/>
      <c r="B83" s="2"/>
      <c r="C83" s="2"/>
      <c r="D83" s="35" t="s">
        <v>29</v>
      </c>
      <c r="E83" s="138"/>
      <c r="F83" s="138"/>
      <c r="G83" s="168"/>
      <c r="H83" s="139" t="str">
        <f t="shared" ref="H83:H94" si="39">+IFERROR(G83/SUM($G$83:$G$94),"")</f>
        <v/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1.25" customHeight="1" outlineLevel="1">
      <c r="A84" s="2"/>
      <c r="B84" s="2"/>
      <c r="C84" s="2"/>
      <c r="D84" s="35" t="s">
        <v>30</v>
      </c>
      <c r="E84" s="138"/>
      <c r="F84" s="138"/>
      <c r="G84" s="168"/>
      <c r="H84" s="139" t="str">
        <f t="shared" si="39"/>
        <v/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1.25" customHeight="1" outlineLevel="1">
      <c r="A85" s="2"/>
      <c r="B85" s="2"/>
      <c r="C85" s="2"/>
      <c r="D85" s="35" t="s">
        <v>31</v>
      </c>
      <c r="E85" s="138"/>
      <c r="F85" s="138"/>
      <c r="G85" s="168"/>
      <c r="H85" s="139" t="str">
        <f t="shared" si="39"/>
        <v/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1.25" customHeight="1" outlineLevel="1">
      <c r="A86" s="2"/>
      <c r="B86" s="2"/>
      <c r="C86" s="2"/>
      <c r="D86" s="35" t="s">
        <v>32</v>
      </c>
      <c r="E86" s="138"/>
      <c r="F86" s="138"/>
      <c r="G86" s="168"/>
      <c r="H86" s="139" t="str">
        <f t="shared" si="39"/>
        <v/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1.25" customHeight="1" outlineLevel="1">
      <c r="A87" s="2"/>
      <c r="B87" s="2"/>
      <c r="C87" s="2"/>
      <c r="D87" s="35" t="s">
        <v>33</v>
      </c>
      <c r="E87" s="138"/>
      <c r="F87" s="138"/>
      <c r="G87" s="168"/>
      <c r="H87" s="139" t="str">
        <f t="shared" si="39"/>
        <v/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1.25" customHeight="1" outlineLevel="1">
      <c r="A88" s="2"/>
      <c r="B88" s="2"/>
      <c r="C88" s="2"/>
      <c r="D88" s="35" t="s">
        <v>34</v>
      </c>
      <c r="E88" s="138"/>
      <c r="F88" s="138"/>
      <c r="G88" s="168"/>
      <c r="H88" s="139" t="str">
        <f t="shared" si="39"/>
        <v/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1.25" customHeight="1" outlineLevel="1">
      <c r="A89" s="2"/>
      <c r="B89" s="2"/>
      <c r="C89" s="2"/>
      <c r="D89" s="35" t="s">
        <v>35</v>
      </c>
      <c r="E89" s="138"/>
      <c r="F89" s="138"/>
      <c r="G89" s="168"/>
      <c r="H89" s="139" t="str">
        <f t="shared" si="39"/>
        <v/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1.25" customHeight="1" outlineLevel="1">
      <c r="A90" s="2"/>
      <c r="B90" s="2"/>
      <c r="C90" s="2"/>
      <c r="D90" s="35" t="s">
        <v>36</v>
      </c>
      <c r="E90" s="138"/>
      <c r="F90" s="138"/>
      <c r="G90" s="168"/>
      <c r="H90" s="139" t="str">
        <f t="shared" si="39"/>
        <v/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1.25" customHeight="1" outlineLevel="1">
      <c r="A91" s="2"/>
      <c r="B91" s="2"/>
      <c r="C91" s="2"/>
      <c r="D91" s="35" t="s">
        <v>37</v>
      </c>
      <c r="E91" s="138"/>
      <c r="F91" s="138"/>
      <c r="G91" s="168"/>
      <c r="H91" s="139" t="str">
        <f t="shared" si="39"/>
        <v/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1.25" customHeight="1" outlineLevel="1">
      <c r="A92" s="2"/>
      <c r="B92" s="2"/>
      <c r="C92" s="2"/>
      <c r="D92" s="35" t="s">
        <v>38</v>
      </c>
      <c r="E92" s="138"/>
      <c r="F92" s="138"/>
      <c r="G92" s="168"/>
      <c r="H92" s="139" t="str">
        <f t="shared" si="39"/>
        <v/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1.25" customHeight="1" outlineLevel="1">
      <c r="A93" s="2"/>
      <c r="B93" s="2"/>
      <c r="C93" s="2"/>
      <c r="D93" s="35" t="s">
        <v>39</v>
      </c>
      <c r="E93" s="138"/>
      <c r="F93" s="138"/>
      <c r="G93" s="168"/>
      <c r="H93" s="139" t="str">
        <f t="shared" si="39"/>
        <v/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1.25" customHeight="1" outlineLevel="1">
      <c r="A94" s="2"/>
      <c r="B94" s="2"/>
      <c r="C94" s="2"/>
      <c r="D94" s="35" t="s">
        <v>40</v>
      </c>
      <c r="E94" s="138"/>
      <c r="F94" s="138"/>
      <c r="G94" s="168"/>
      <c r="H94" s="139" t="str">
        <f t="shared" si="39"/>
        <v/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1.25" customHeight="1" outlineLevel="1">
      <c r="A95" s="2"/>
      <c r="B95" s="2"/>
      <c r="C95" s="2"/>
      <c r="D95" s="39" t="s">
        <v>10</v>
      </c>
      <c r="E95" s="37"/>
      <c r="F95" s="37"/>
      <c r="G95" s="37"/>
      <c r="H95" s="143">
        <f>SUM(H83:H94)</f>
        <v>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1.25" customHeight="1">
      <c r="A96" s="2"/>
      <c r="B96" s="2"/>
      <c r="C96" s="2"/>
      <c r="D96" s="25"/>
      <c r="F96" s="40"/>
      <c r="G96" s="20" t="s">
        <v>192</v>
      </c>
      <c r="H96" s="59">
        <f>+SUM(G83:G94)-G20</f>
        <v>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1.25" customHeight="1">
      <c r="A97" s="2"/>
      <c r="B97" s="2"/>
      <c r="C97" s="2"/>
      <c r="D97" s="2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1.25" customHeight="1" outlineLevel="1">
      <c r="A98" s="2"/>
      <c r="B98" s="2"/>
      <c r="C98" s="2"/>
      <c r="D98" s="41" t="s">
        <v>41</v>
      </c>
      <c r="E98" s="42"/>
      <c r="F98" s="42">
        <f>('23+24'!G15-'23+24'!G29+'23+24'!G26+'23+24'!G20)/1000</f>
        <v>0</v>
      </c>
      <c r="G98" s="42">
        <f>('23+24'!F15-'23+24'!F29+'23+24'!F26+'23+24'!F20)/1000</f>
        <v>0</v>
      </c>
      <c r="H98" s="42">
        <f>('23+24'!H15-'23+24'!H29+'23+24'!H26+'23+24'!H20)/1000</f>
        <v>0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1.25" customHeight="1" outlineLevel="1">
      <c r="A99" s="2"/>
      <c r="B99" s="2"/>
      <c r="C99" s="2"/>
      <c r="D99" s="41" t="s">
        <v>42</v>
      </c>
      <c r="E99" s="42">
        <f>E34-E98</f>
        <v>0</v>
      </c>
      <c r="F99" s="42">
        <f>F34-F98</f>
        <v>0</v>
      </c>
      <c r="G99" s="42">
        <f>G34-G98</f>
        <v>0</v>
      </c>
      <c r="H99" s="42">
        <f>H34-H98</f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1.25" customHeight="1" outlineLevel="1">
      <c r="A100" s="2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1.25" customHeight="1" outlineLevel="1">
      <c r="A101" s="2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1.25" customHeight="1">
      <c r="A102" s="2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1.25" customHeight="1" outlineLevel="1">
      <c r="A103" s="2"/>
      <c r="B103" s="2"/>
      <c r="C103" s="2"/>
      <c r="D103" s="3"/>
      <c r="E103" s="3"/>
      <c r="F103" s="3"/>
      <c r="G103" s="3"/>
      <c r="H103" s="3"/>
      <c r="I103" s="3"/>
      <c r="J103" s="18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1.25" customHeight="1">
      <c r="A104" s="2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1.25" customHeight="1">
      <c r="A105" s="2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1.25" customHeight="1">
      <c r="A106" s="2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1.25" customHeight="1">
      <c r="A107" s="2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1.25" customHeight="1" outlineLevel="1">
      <c r="A108" s="2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1.25" customHeight="1" outlineLevel="1">
      <c r="A109" s="2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1.25" customHeight="1" outlineLevel="1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2" t="s">
        <v>43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1.25" customHeight="1" outlineLevel="1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43" t="s">
        <v>44</v>
      </c>
      <c r="M111" s="44" t="s">
        <v>45</v>
      </c>
      <c r="N111" s="44" t="s">
        <v>46</v>
      </c>
      <c r="O111" s="44" t="s">
        <v>47</v>
      </c>
      <c r="P111" s="44" t="s">
        <v>48</v>
      </c>
      <c r="Q111" s="3"/>
      <c r="R111" s="45" t="s">
        <v>49</v>
      </c>
      <c r="S111" s="45" t="s">
        <v>50</v>
      </c>
      <c r="T111" s="45" t="s">
        <v>51</v>
      </c>
      <c r="U111" s="46" t="s">
        <v>52</v>
      </c>
      <c r="V111" s="46" t="s">
        <v>44</v>
      </c>
      <c r="W111" s="46" t="s">
        <v>53</v>
      </c>
      <c r="X111" s="46" t="s">
        <v>50</v>
      </c>
      <c r="Y111" s="46" t="s">
        <v>54</v>
      </c>
      <c r="Z111" s="3"/>
      <c r="AA111" s="3"/>
    </row>
    <row r="112" spans="1:27" ht="11.25" customHeight="1" outlineLevel="1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47">
        <f>+MIN(D7:D11)</f>
        <v>2.1869999999999998</v>
      </c>
      <c r="M112" s="47">
        <f>+QUARTILE(D7:D11,1)</f>
        <v>2.4299999999999997</v>
      </c>
      <c r="N112" s="47">
        <f>+QUARTILE(D7:D11,2)</f>
        <v>2.6999999999999997</v>
      </c>
      <c r="O112" s="47">
        <f>+QUARTILE(D7:D11,3)</f>
        <v>2.9699999999999998</v>
      </c>
      <c r="P112" s="47">
        <f>+QUARTILE(D7:D11,4)</f>
        <v>3.2669999999999999</v>
      </c>
      <c r="Q112" s="3"/>
      <c r="R112" s="46">
        <f>+N112-L112</f>
        <v>0.5129999999999999</v>
      </c>
      <c r="S112" s="46">
        <f t="shared" ref="S112:T112" si="40">+O112-N112</f>
        <v>0.27</v>
      </c>
      <c r="T112" s="46">
        <f t="shared" si="40"/>
        <v>0.29700000000000015</v>
      </c>
      <c r="U112" s="46">
        <f>+E7</f>
        <v>0</v>
      </c>
      <c r="V112" s="46">
        <f>+U112*L112</f>
        <v>0</v>
      </c>
      <c r="W112" s="46">
        <f t="shared" ref="W112:Y112" si="41">+R112*$U$112</f>
        <v>0</v>
      </c>
      <c r="X112" s="46">
        <f t="shared" si="41"/>
        <v>0</v>
      </c>
      <c r="Y112" s="46">
        <f t="shared" si="41"/>
        <v>0</v>
      </c>
      <c r="Z112" s="3"/>
      <c r="AA112" s="3"/>
    </row>
    <row r="113" spans="1:27" ht="11.25" customHeight="1">
      <c r="A113" s="2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1.25" customHeight="1">
      <c r="A114" s="2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1.25" customHeight="1">
      <c r="A115" s="2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1.25" customHeight="1">
      <c r="A116" s="2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1.25" customHeight="1">
      <c r="A117" s="2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1.25" customHeight="1">
      <c r="A118" s="2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1.25" customHeight="1">
      <c r="A119" s="2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1.25" customHeight="1">
      <c r="A120" s="2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1.25" customHeight="1">
      <c r="A121" s="2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1.25" customHeight="1">
      <c r="A122" s="2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1.25" customHeight="1">
      <c r="A123" s="2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1.25" customHeight="1">
      <c r="A124" s="2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1.25" customHeight="1">
      <c r="A125" s="2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1.25" customHeight="1">
      <c r="A126" s="2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1.25" customHeight="1">
      <c r="A127" s="2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1.25" customHeight="1">
      <c r="A128" s="2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1.25" customHeight="1">
      <c r="A129" s="2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1.25" customHeight="1">
      <c r="A130" s="2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1.25" customHeight="1">
      <c r="A131" s="2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1.25" customHeight="1">
      <c r="A132" s="2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1.25" customHeight="1">
      <c r="A133" s="2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1.25" customHeight="1">
      <c r="A134" s="2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1.25" customHeight="1">
      <c r="A135" s="2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1.25" customHeight="1">
      <c r="A136" s="2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1.25" customHeight="1">
      <c r="A137" s="2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1.25" customHeight="1">
      <c r="A138" s="2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1.25" customHeight="1">
      <c r="A139" s="2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1.25" customHeight="1">
      <c r="A140" s="2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1.25" customHeight="1">
      <c r="A141" s="2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1.25" customHeight="1">
      <c r="A142" s="2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1.25" customHeight="1">
      <c r="A143" s="2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1.25" customHeight="1">
      <c r="A144" s="2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1.25" customHeight="1">
      <c r="A145" s="2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1.25" customHeight="1">
      <c r="A146" s="2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1.25" customHeight="1">
      <c r="A147" s="2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1.25" customHeight="1">
      <c r="A148" s="2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1.25" customHeight="1">
      <c r="A149" s="2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1.25" customHeight="1">
      <c r="A150" s="2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1.25" customHeight="1">
      <c r="A151" s="2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1.25" customHeight="1">
      <c r="A152" s="2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1.25" customHeight="1">
      <c r="A153" s="2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1.25" customHeight="1">
      <c r="A154" s="2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1.25" customHeight="1">
      <c r="A155" s="2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1.25" customHeight="1">
      <c r="A156" s="2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1.25" customHeight="1">
      <c r="A157" s="2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1.25" customHeight="1">
      <c r="A158" s="2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1.25" customHeight="1">
      <c r="A159" s="2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1.25" customHeight="1">
      <c r="A160" s="2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1.25" customHeight="1">
      <c r="A161" s="2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1.25" customHeight="1">
      <c r="A162" s="2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1.25" customHeight="1">
      <c r="A163" s="2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1.25" customHeight="1">
      <c r="A164" s="2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1.25" customHeight="1">
      <c r="A165" s="2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1.25" customHeight="1">
      <c r="A166" s="2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1.25" customHeight="1">
      <c r="A167" s="2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1.25" customHeight="1">
      <c r="A168" s="2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1.25" customHeight="1">
      <c r="A169" s="2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1.25" customHeight="1">
      <c r="A170" s="2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1.25" customHeight="1">
      <c r="A171" s="2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1.25" customHeight="1">
      <c r="A172" s="2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1.25" customHeight="1">
      <c r="A173" s="2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1.25" customHeight="1">
      <c r="A174" s="2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1.25" customHeight="1">
      <c r="A175" s="2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1.25" customHeight="1">
      <c r="A176" s="2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1.25" customHeight="1">
      <c r="A177" s="2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1.25" customHeight="1">
      <c r="A178" s="2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1.25" customHeight="1">
      <c r="A179" s="2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1.25" customHeight="1">
      <c r="A180" s="2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1.25" customHeight="1">
      <c r="A181" s="2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1.25" customHeight="1">
      <c r="A182" s="2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1.25" customHeight="1">
      <c r="A183" s="2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1.25" customHeight="1">
      <c r="A184" s="2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1.25" customHeight="1">
      <c r="A185" s="2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1.25" customHeight="1">
      <c r="A186" s="2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1.25" customHeight="1">
      <c r="A187" s="2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1.25" customHeight="1">
      <c r="A188" s="2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1.25" customHeight="1">
      <c r="A189" s="2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1.25" customHeight="1">
      <c r="A190" s="2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1.25" customHeight="1">
      <c r="A191" s="2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1.25" customHeight="1">
      <c r="A192" s="2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1.25" customHeight="1">
      <c r="A193" s="2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1.25" customHeight="1">
      <c r="A194" s="2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1.25" customHeight="1">
      <c r="A195" s="2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1.25" customHeight="1">
      <c r="A196" s="2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1.25" customHeight="1">
      <c r="A197" s="2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1.25" customHeight="1">
      <c r="A198" s="2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1.25" customHeight="1">
      <c r="A199" s="2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1.25" customHeight="1">
      <c r="A200" s="2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1.25" customHeight="1">
      <c r="A201" s="2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1.25" customHeight="1">
      <c r="A202" s="2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1.25" customHeight="1">
      <c r="A203" s="2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1.25" customHeight="1">
      <c r="A204" s="2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1.25" customHeight="1">
      <c r="A205" s="2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1.25" customHeight="1">
      <c r="A206" s="2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1.25" customHeight="1">
      <c r="A207" s="2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1.25" customHeight="1">
      <c r="A208" s="2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1.25" customHeight="1">
      <c r="A209" s="2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1.25" customHeight="1">
      <c r="A210" s="2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1.25" customHeight="1">
      <c r="A211" s="2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1.25" customHeight="1">
      <c r="A212" s="2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1.25" customHeight="1">
      <c r="A213" s="2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1.25" customHeight="1">
      <c r="A214" s="2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1.25" customHeight="1">
      <c r="A215" s="2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1.25" customHeight="1">
      <c r="A216" s="2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1.25" customHeight="1">
      <c r="A217" s="2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1.25" customHeight="1">
      <c r="A218" s="2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1.25" customHeight="1">
      <c r="A219" s="2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1.25" customHeight="1">
      <c r="A220" s="2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1.25" customHeight="1">
      <c r="A221" s="2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1.25" customHeight="1">
      <c r="A222" s="2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1.25" customHeight="1">
      <c r="A223" s="2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1.25" customHeight="1">
      <c r="A224" s="2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1.25" customHeight="1">
      <c r="A225" s="2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1.25" customHeight="1">
      <c r="A226" s="2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1.25" customHeight="1">
      <c r="A227" s="2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1.25" customHeight="1">
      <c r="A228" s="2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1.25" customHeight="1">
      <c r="A229" s="2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1.25" customHeight="1">
      <c r="A230" s="2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1.25" customHeight="1">
      <c r="A231" s="2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1.25" customHeight="1">
      <c r="A232" s="2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1.25" customHeight="1">
      <c r="A233" s="2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1.25" customHeight="1">
      <c r="A234" s="2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1.25" customHeight="1">
      <c r="A235" s="2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1.25" customHeight="1">
      <c r="A236" s="2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1.25" customHeight="1">
      <c r="A237" s="2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1.25" customHeight="1">
      <c r="A238" s="2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1.25" customHeight="1">
      <c r="A239" s="2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1.25" customHeight="1">
      <c r="A240" s="2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1.25" customHeight="1">
      <c r="A241" s="2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1.25" customHeight="1">
      <c r="A242" s="2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1.25" customHeight="1">
      <c r="A243" s="2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1.25" customHeight="1">
      <c r="A244" s="2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1.25" customHeight="1">
      <c r="A245" s="2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1.25" customHeight="1">
      <c r="A246" s="2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1.25" customHeight="1">
      <c r="A247" s="2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1.25" customHeight="1">
      <c r="A248" s="2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1.25" customHeight="1">
      <c r="A249" s="2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1.25" customHeight="1">
      <c r="A250" s="2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1.25" customHeight="1">
      <c r="A251" s="2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1.25" customHeight="1">
      <c r="A252" s="2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1.25" customHeight="1">
      <c r="A253" s="2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1.25" customHeight="1">
      <c r="A254" s="2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1.25" customHeight="1">
      <c r="A255" s="2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1.25" customHeight="1">
      <c r="A256" s="2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1.25" customHeight="1">
      <c r="A257" s="2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1.25" customHeight="1">
      <c r="A258" s="2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1.25" customHeight="1">
      <c r="A259" s="2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1.25" customHeight="1">
      <c r="A260" s="2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1.25" customHeight="1">
      <c r="A261" s="2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1.25" customHeight="1">
      <c r="A262" s="2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1.25" customHeight="1">
      <c r="A263" s="2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1.25" customHeight="1">
      <c r="A264" s="2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1.25" customHeight="1">
      <c r="A265" s="2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1.25" customHeight="1">
      <c r="A266" s="2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1.25" customHeight="1">
      <c r="A267" s="2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1.25" customHeight="1">
      <c r="A268" s="2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1.25" customHeight="1">
      <c r="A269" s="2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1.25" customHeight="1">
      <c r="A270" s="2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1.25" customHeight="1">
      <c r="A271" s="2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1.25" customHeight="1">
      <c r="A272" s="2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1.25" customHeight="1">
      <c r="A273" s="2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1.25" customHeight="1">
      <c r="A274" s="2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1.25" customHeight="1">
      <c r="A275" s="2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1.25" customHeight="1">
      <c r="A276" s="2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1.25" customHeight="1">
      <c r="A277" s="2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1.25" customHeight="1">
      <c r="A278" s="2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1.25" customHeight="1">
      <c r="A279" s="2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1.25" customHeight="1">
      <c r="A280" s="2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1.25" customHeight="1">
      <c r="A281" s="2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1.25" customHeight="1">
      <c r="A282" s="2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1.25" customHeight="1">
      <c r="A283" s="2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1.25" customHeight="1">
      <c r="A284" s="2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1.25" customHeight="1">
      <c r="A285" s="2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1.25" customHeight="1">
      <c r="A286" s="2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1.25" customHeight="1">
      <c r="A287" s="2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1.25" customHeight="1">
      <c r="A288" s="2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1.25" customHeight="1">
      <c r="A289" s="2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1.25" customHeight="1">
      <c r="A290" s="2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1.25" customHeight="1">
      <c r="A291" s="2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1.25" customHeight="1">
      <c r="A292" s="2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1.25" customHeight="1">
      <c r="A293" s="2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1.25" customHeight="1">
      <c r="A294" s="2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1.25" customHeight="1">
      <c r="A295" s="2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1.25" customHeight="1">
      <c r="A296" s="2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1.25" customHeight="1">
      <c r="A297" s="2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1.25" customHeight="1">
      <c r="A298" s="2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1.25" customHeight="1">
      <c r="A299" s="2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1.25" customHeight="1">
      <c r="A300" s="2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1.25" customHeight="1">
      <c r="A301" s="2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1.25" customHeight="1">
      <c r="A302" s="2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1.25" customHeight="1">
      <c r="A303" s="2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1.25" customHeight="1">
      <c r="A304" s="2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1.25" customHeight="1">
      <c r="A305" s="2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1.25" customHeight="1">
      <c r="A306" s="2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1.25" customHeight="1">
      <c r="A307" s="2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1.25" customHeight="1">
      <c r="A308" s="2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1.25" customHeight="1">
      <c r="A309" s="2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1.25" customHeight="1">
      <c r="A310" s="2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1.25" customHeight="1">
      <c r="A311" s="2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1.25" customHeight="1">
      <c r="A312" s="2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1.25" customHeight="1">
      <c r="A313" s="2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1.25" customHeight="1">
      <c r="A314" s="2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1.25" customHeight="1">
      <c r="A315" s="2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1.25" customHeight="1">
      <c r="A316" s="2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1.25" customHeight="1">
      <c r="A317" s="2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1.25" customHeight="1">
      <c r="A318" s="2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1.25" customHeight="1">
      <c r="A319" s="2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1.25" customHeight="1">
      <c r="A320" s="2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1.25" customHeight="1">
      <c r="A321" s="2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1.25" customHeight="1">
      <c r="A322" s="2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1.25" customHeight="1">
      <c r="A323" s="2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1.25" customHeight="1">
      <c r="A324" s="2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1.25" customHeight="1">
      <c r="A325" s="2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1.25" customHeight="1">
      <c r="A326" s="2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1.25" customHeight="1">
      <c r="A327" s="2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1.25" customHeight="1">
      <c r="A328" s="2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1.25" customHeight="1">
      <c r="A329" s="2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1.25" customHeight="1">
      <c r="A330" s="2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1.25" customHeight="1">
      <c r="A331" s="2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1.25" customHeight="1">
      <c r="A332" s="2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1.25" customHeight="1">
      <c r="A333" s="2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1.25" customHeight="1">
      <c r="A334" s="2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1.25" customHeight="1">
      <c r="A335" s="2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1.25" customHeight="1">
      <c r="A336" s="2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1.25" customHeight="1">
      <c r="A337" s="2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1.25" customHeight="1">
      <c r="A338" s="2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1.25" customHeight="1">
      <c r="A339" s="2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1.25" customHeight="1">
      <c r="A340" s="2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1.25" customHeight="1">
      <c r="A341" s="2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1.25" customHeight="1">
      <c r="A342" s="2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1.25" customHeight="1">
      <c r="A343" s="2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1.25" customHeight="1">
      <c r="A344" s="2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1.25" customHeight="1">
      <c r="A345" s="2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1.25" customHeight="1">
      <c r="A346" s="2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1.25" customHeight="1">
      <c r="A347" s="2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1.25" customHeight="1">
      <c r="A348" s="2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1.25" customHeight="1">
      <c r="A349" s="2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1.25" customHeight="1">
      <c r="A350" s="2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1.25" customHeight="1">
      <c r="A351" s="2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1.25" customHeight="1">
      <c r="A352" s="2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1.25" customHeight="1">
      <c r="A353" s="2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1.25" customHeight="1">
      <c r="A354" s="2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1.25" customHeight="1">
      <c r="A355" s="2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1.25" customHeight="1">
      <c r="A356" s="2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1.25" customHeight="1">
      <c r="A357" s="2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1.25" customHeight="1">
      <c r="A358" s="2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1.25" customHeight="1">
      <c r="A359" s="2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1.25" customHeight="1">
      <c r="A360" s="2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1.25" customHeight="1">
      <c r="A361" s="2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1.25" customHeight="1">
      <c r="A362" s="2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1.25" customHeight="1">
      <c r="A363" s="2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1.25" customHeight="1">
      <c r="A364" s="2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1.25" customHeight="1">
      <c r="A365" s="2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1.25" customHeight="1">
      <c r="A366" s="2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1.25" customHeight="1">
      <c r="A367" s="2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1.25" customHeight="1">
      <c r="A368" s="2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1.25" customHeight="1">
      <c r="A369" s="2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1.25" customHeight="1">
      <c r="A370" s="2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1.25" customHeight="1">
      <c r="A371" s="2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1.25" customHeight="1">
      <c r="A372" s="2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1.25" customHeight="1">
      <c r="A373" s="2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1.25" customHeight="1">
      <c r="A374" s="2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1.25" customHeight="1">
      <c r="A375" s="2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1.25" customHeight="1">
      <c r="A376" s="2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1.25" customHeight="1">
      <c r="A377" s="2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1.25" customHeight="1">
      <c r="A378" s="2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1.25" customHeight="1">
      <c r="A379" s="2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1.25" customHeight="1">
      <c r="A380" s="2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1.25" customHeight="1">
      <c r="A381" s="2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1.25" customHeight="1">
      <c r="A382" s="2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1.25" customHeight="1">
      <c r="A383" s="2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1.25" customHeight="1">
      <c r="A384" s="2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1.25" customHeight="1">
      <c r="A385" s="2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1.25" customHeight="1">
      <c r="A386" s="2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1.25" customHeight="1">
      <c r="A387" s="2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1.25" customHeight="1">
      <c r="A388" s="2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1.25" customHeight="1">
      <c r="A389" s="2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1.25" customHeight="1">
      <c r="A390" s="2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1.25" customHeight="1">
      <c r="A391" s="2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1.25" customHeight="1">
      <c r="A392" s="2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1.25" customHeight="1">
      <c r="A393" s="2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1.25" customHeight="1">
      <c r="A394" s="2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1.25" customHeight="1">
      <c r="A395" s="2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1.25" customHeight="1">
      <c r="A396" s="2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1.25" customHeight="1">
      <c r="A397" s="2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1.25" customHeight="1">
      <c r="A398" s="2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1.25" customHeight="1">
      <c r="A399" s="2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1.25" customHeight="1">
      <c r="A400" s="2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1.25" customHeight="1">
      <c r="A401" s="2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1.25" customHeight="1">
      <c r="A402" s="2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1.25" customHeight="1">
      <c r="A403" s="2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1.25" customHeight="1">
      <c r="A404" s="2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1.25" customHeight="1">
      <c r="A405" s="2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1.25" customHeight="1">
      <c r="A406" s="2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1.25" customHeight="1">
      <c r="A407" s="2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1.25" customHeight="1">
      <c r="A408" s="2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1.25" customHeight="1">
      <c r="A409" s="2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1.25" customHeight="1">
      <c r="A410" s="2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1.25" customHeight="1">
      <c r="A411" s="2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1.25" customHeight="1">
      <c r="A412" s="2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1.25" customHeight="1">
      <c r="A413" s="2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1.25" customHeight="1">
      <c r="A414" s="2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1.25" customHeight="1">
      <c r="A415" s="2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1.25" customHeight="1">
      <c r="A416" s="2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1.25" customHeight="1">
      <c r="A417" s="2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1.25" customHeight="1">
      <c r="A418" s="2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1.25" customHeight="1">
      <c r="A419" s="2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1.25" customHeight="1">
      <c r="A420" s="2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1.25" customHeight="1">
      <c r="A421" s="2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1.25" customHeight="1">
      <c r="A422" s="2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1.25" customHeight="1">
      <c r="A423" s="2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1.25" customHeight="1">
      <c r="A424" s="2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1.25" customHeight="1">
      <c r="A425" s="2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1.25" customHeight="1">
      <c r="A426" s="2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1.25" customHeight="1">
      <c r="A427" s="2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1.25" customHeight="1">
      <c r="A428" s="2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1.25" customHeight="1">
      <c r="A429" s="2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1.25" customHeight="1">
      <c r="A430" s="2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1.25" customHeight="1">
      <c r="A431" s="2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1.25" customHeight="1">
      <c r="A432" s="2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1.25" customHeight="1">
      <c r="A433" s="2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1.25" customHeight="1">
      <c r="A434" s="2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1.25" customHeight="1">
      <c r="A435" s="2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1.25" customHeight="1">
      <c r="A436" s="2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1.25" customHeight="1">
      <c r="A437" s="2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1.25" customHeight="1">
      <c r="A438" s="2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1.25" customHeight="1">
      <c r="A439" s="2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1.25" customHeight="1">
      <c r="A440" s="2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1.25" customHeight="1">
      <c r="A441" s="2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1.25" customHeight="1">
      <c r="A442" s="2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1.25" customHeight="1">
      <c r="A443" s="2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1.25" customHeight="1">
      <c r="A444" s="2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1.25" customHeight="1">
      <c r="A445" s="2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1.25" customHeight="1">
      <c r="A446" s="2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1.25" customHeight="1">
      <c r="A447" s="2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1.25" customHeight="1">
      <c r="A448" s="2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1.25" customHeight="1">
      <c r="A449" s="2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1.25" customHeight="1">
      <c r="A450" s="2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1.25" customHeight="1">
      <c r="A451" s="2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1.25" customHeight="1">
      <c r="A452" s="2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1.25" customHeight="1">
      <c r="A453" s="2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1.25" customHeight="1">
      <c r="A454" s="2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1.25" customHeight="1">
      <c r="A455" s="2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1.25" customHeight="1">
      <c r="A456" s="2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1.25" customHeight="1">
      <c r="A457" s="2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1.25" customHeight="1">
      <c r="A458" s="2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1.25" customHeight="1">
      <c r="A459" s="2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1.25" customHeight="1">
      <c r="A460" s="2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1.25" customHeight="1">
      <c r="A461" s="2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1.25" customHeight="1">
      <c r="A462" s="2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1.25" customHeight="1">
      <c r="A463" s="2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1.25" customHeight="1">
      <c r="A464" s="2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1.25" customHeight="1">
      <c r="A465" s="2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1.25" customHeight="1">
      <c r="A466" s="2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1.25" customHeight="1">
      <c r="A467" s="2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1.25" customHeight="1">
      <c r="A468" s="2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1.25" customHeight="1">
      <c r="A469" s="2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1.25" customHeight="1">
      <c r="A470" s="2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1.25" customHeight="1">
      <c r="A471" s="2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1.25" customHeight="1">
      <c r="A472" s="2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1.25" customHeight="1">
      <c r="A473" s="2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1.25" customHeight="1">
      <c r="A474" s="2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1.25" customHeight="1">
      <c r="A475" s="2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1.25" customHeight="1">
      <c r="A476" s="2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1.25" customHeight="1">
      <c r="A477" s="2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1.25" customHeight="1">
      <c r="A478" s="2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1.25" customHeight="1">
      <c r="A479" s="2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1.25" customHeight="1">
      <c r="A480" s="2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1.25" customHeight="1">
      <c r="A481" s="2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1.25" customHeight="1">
      <c r="A482" s="2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1.25" customHeight="1">
      <c r="A483" s="2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1.25" customHeight="1">
      <c r="A484" s="2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1.25" customHeight="1">
      <c r="A485" s="2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1.25" customHeight="1">
      <c r="A486" s="2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1.25" customHeight="1">
      <c r="A487" s="2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1.25" customHeight="1">
      <c r="A488" s="2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1.25" customHeight="1">
      <c r="A489" s="2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1.25" customHeight="1">
      <c r="A490" s="2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1.25" customHeight="1">
      <c r="A491" s="2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1.25" customHeight="1">
      <c r="A492" s="2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1.25" customHeight="1">
      <c r="A493" s="2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1.25" customHeight="1">
      <c r="A494" s="2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1.25" customHeight="1">
      <c r="A495" s="2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1.25" customHeight="1">
      <c r="A496" s="2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1.25" customHeight="1">
      <c r="A497" s="2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1.25" customHeight="1">
      <c r="A498" s="2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1.25" customHeight="1">
      <c r="A499" s="2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1.25" customHeight="1">
      <c r="A500" s="2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1.25" customHeight="1">
      <c r="A501" s="2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1.25" customHeight="1">
      <c r="A502" s="2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1.25" customHeight="1">
      <c r="A503" s="2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1.25" customHeight="1">
      <c r="A504" s="2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1.25" customHeight="1">
      <c r="A505" s="2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1.25" customHeight="1">
      <c r="A506" s="2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1.25" customHeight="1">
      <c r="A507" s="2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1.25" customHeight="1">
      <c r="A508" s="2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1.25" customHeight="1">
      <c r="A509" s="2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1.25" customHeight="1">
      <c r="A510" s="2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1.25" customHeight="1">
      <c r="A511" s="2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1.25" customHeight="1">
      <c r="A512" s="2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1.25" customHeight="1">
      <c r="A513" s="2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1.25" customHeight="1">
      <c r="A514" s="2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1.25" customHeight="1">
      <c r="A515" s="2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1.25" customHeight="1">
      <c r="A516" s="2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1.25" customHeight="1">
      <c r="A517" s="2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1.25" customHeight="1">
      <c r="A518" s="2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1.25" customHeight="1">
      <c r="A519" s="2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1.25" customHeight="1">
      <c r="A520" s="2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1.25" customHeight="1">
      <c r="A521" s="2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1.25" customHeight="1">
      <c r="A522" s="2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1.25" customHeight="1">
      <c r="A523" s="2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1.25" customHeight="1">
      <c r="A524" s="2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1.25" customHeight="1">
      <c r="A525" s="2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1.25" customHeight="1">
      <c r="A526" s="2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1.25" customHeight="1">
      <c r="A527" s="2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1.25" customHeight="1">
      <c r="A528" s="2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1.25" customHeight="1">
      <c r="A529" s="2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1.25" customHeight="1">
      <c r="A530" s="2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1.25" customHeight="1">
      <c r="A531" s="2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1.25" customHeight="1">
      <c r="A532" s="2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1.25" customHeight="1">
      <c r="A533" s="2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1.25" customHeight="1">
      <c r="A534" s="2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1.25" customHeight="1">
      <c r="A535" s="2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1.25" customHeight="1">
      <c r="A536" s="2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1.25" customHeight="1">
      <c r="A537" s="2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1.25" customHeight="1">
      <c r="A538" s="2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1.25" customHeight="1">
      <c r="A539" s="2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1.25" customHeight="1">
      <c r="A540" s="2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1.25" customHeight="1">
      <c r="A541" s="2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1.25" customHeight="1">
      <c r="A542" s="2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1.25" customHeight="1">
      <c r="A543" s="2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1.25" customHeight="1">
      <c r="A544" s="2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1.25" customHeight="1">
      <c r="A545" s="2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1.25" customHeight="1">
      <c r="A546" s="2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1.25" customHeight="1">
      <c r="A547" s="2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1.25" customHeight="1">
      <c r="A548" s="2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1.25" customHeight="1">
      <c r="A549" s="2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1.25" customHeight="1">
      <c r="A550" s="2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1.25" customHeight="1">
      <c r="A551" s="2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1.25" customHeight="1">
      <c r="A552" s="2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1.25" customHeight="1">
      <c r="A553" s="2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1.25" customHeight="1">
      <c r="A554" s="2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1.25" customHeight="1">
      <c r="A555" s="2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1.25" customHeight="1">
      <c r="A556" s="2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1.25" customHeight="1">
      <c r="A557" s="2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1.25" customHeight="1">
      <c r="A558" s="2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1.25" customHeight="1">
      <c r="A559" s="2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1.25" customHeight="1">
      <c r="A560" s="2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1.25" customHeight="1">
      <c r="A561" s="2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1.25" customHeight="1">
      <c r="A562" s="2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1.25" customHeight="1">
      <c r="A563" s="2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1.25" customHeight="1">
      <c r="A564" s="2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1.25" customHeight="1">
      <c r="A565" s="2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1.25" customHeight="1">
      <c r="A566" s="2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1.25" customHeight="1">
      <c r="A567" s="2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1.25" customHeight="1">
      <c r="A568" s="2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1.25" customHeight="1">
      <c r="A569" s="2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1.25" customHeight="1">
      <c r="A570" s="2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1.25" customHeight="1">
      <c r="A571" s="2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1.25" customHeight="1">
      <c r="A572" s="2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1.25" customHeight="1">
      <c r="A573" s="2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1.25" customHeight="1">
      <c r="A574" s="2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1.25" customHeight="1">
      <c r="A575" s="2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1.25" customHeight="1">
      <c r="A576" s="2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1.25" customHeight="1">
      <c r="A577" s="2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1.25" customHeight="1">
      <c r="A578" s="2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1.25" customHeight="1">
      <c r="A579" s="2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1.25" customHeight="1">
      <c r="A580" s="2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1.25" customHeight="1">
      <c r="A581" s="2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1.25" customHeight="1">
      <c r="A582" s="2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1.25" customHeight="1">
      <c r="A583" s="2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1.25" customHeight="1">
      <c r="A584" s="2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1.25" customHeight="1">
      <c r="A585" s="2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1.25" customHeight="1">
      <c r="A586" s="2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1.25" customHeight="1">
      <c r="A587" s="2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1.25" customHeight="1">
      <c r="A588" s="2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1.25" customHeight="1">
      <c r="A589" s="2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1.25" customHeight="1">
      <c r="A590" s="2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1.25" customHeight="1">
      <c r="A591" s="2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1.25" customHeight="1">
      <c r="A592" s="2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1.25" customHeight="1">
      <c r="A593" s="2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1.25" customHeight="1">
      <c r="A594" s="2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1.25" customHeight="1">
      <c r="A595" s="2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1.25" customHeight="1">
      <c r="A596" s="2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1.25" customHeight="1">
      <c r="A597" s="2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1.25" customHeight="1">
      <c r="A598" s="2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1.25" customHeight="1">
      <c r="A599" s="2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1.25" customHeight="1">
      <c r="A600" s="2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1.25" customHeight="1">
      <c r="A601" s="2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1.25" customHeight="1">
      <c r="A602" s="2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1.25" customHeight="1">
      <c r="A603" s="2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1.25" customHeight="1">
      <c r="A604" s="2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1.25" customHeight="1">
      <c r="A605" s="2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1.25" customHeight="1">
      <c r="A606" s="2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1.25" customHeight="1">
      <c r="A607" s="2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1.25" customHeight="1">
      <c r="A608" s="2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1.25" customHeight="1">
      <c r="A609" s="2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1.25" customHeight="1">
      <c r="A610" s="2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1.25" customHeight="1">
      <c r="A611" s="2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1.25" customHeight="1">
      <c r="A612" s="2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1.25" customHeight="1">
      <c r="A613" s="2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1.25" customHeight="1">
      <c r="A614" s="2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1.25" customHeight="1">
      <c r="A615" s="2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1.25" customHeight="1">
      <c r="A616" s="2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1.25" customHeight="1">
      <c r="A617" s="2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1.25" customHeight="1">
      <c r="A618" s="2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1.25" customHeight="1">
      <c r="A619" s="2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1.25" customHeight="1">
      <c r="A620" s="2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1.25" customHeight="1">
      <c r="A621" s="2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1.25" customHeight="1">
      <c r="A622" s="2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1.25" customHeight="1">
      <c r="A623" s="2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1.25" customHeight="1">
      <c r="A624" s="2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1.25" customHeight="1">
      <c r="A625" s="2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1.25" customHeight="1">
      <c r="A626" s="2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1.25" customHeight="1">
      <c r="A627" s="2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1.25" customHeight="1">
      <c r="A628" s="2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1.25" customHeight="1">
      <c r="A629" s="2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1.25" customHeight="1">
      <c r="A630" s="2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1.25" customHeight="1">
      <c r="A631" s="2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1.25" customHeight="1">
      <c r="A632" s="2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1.25" customHeight="1">
      <c r="A633" s="2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1.25" customHeight="1">
      <c r="A634" s="2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1.25" customHeight="1">
      <c r="A635" s="2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1.25" customHeight="1">
      <c r="A636" s="2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1.25" customHeight="1">
      <c r="A637" s="2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1.25" customHeight="1">
      <c r="A638" s="2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1.25" customHeight="1">
      <c r="A639" s="2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1.25" customHeight="1">
      <c r="A640" s="2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1.25" customHeight="1">
      <c r="A641" s="2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1.25" customHeight="1">
      <c r="A642" s="2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1.25" customHeight="1">
      <c r="A643" s="2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1.25" customHeight="1">
      <c r="A644" s="2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1.25" customHeight="1">
      <c r="A645" s="2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1.25" customHeight="1">
      <c r="A646" s="2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1.25" customHeight="1">
      <c r="A647" s="2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1.25" customHeight="1">
      <c r="A648" s="2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1.25" customHeight="1">
      <c r="A649" s="2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1.25" customHeight="1">
      <c r="A650" s="2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1.25" customHeight="1">
      <c r="A651" s="2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1.25" customHeight="1">
      <c r="A652" s="2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1.25" customHeight="1">
      <c r="A653" s="2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1.25" customHeight="1">
      <c r="A654" s="2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1.25" customHeight="1">
      <c r="A655" s="2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1.25" customHeight="1">
      <c r="A656" s="2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1.25" customHeight="1">
      <c r="A657" s="2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1.25" customHeight="1">
      <c r="A658" s="2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1.25" customHeight="1">
      <c r="A659" s="2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1.25" customHeight="1">
      <c r="A660" s="2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1.25" customHeight="1">
      <c r="A661" s="2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1.25" customHeight="1">
      <c r="A662" s="2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1.25" customHeight="1">
      <c r="A663" s="2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1.25" customHeight="1">
      <c r="A664" s="2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1.25" customHeight="1">
      <c r="A665" s="2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1.25" customHeight="1">
      <c r="A666" s="2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1.25" customHeight="1">
      <c r="A667" s="2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1.25" customHeight="1">
      <c r="A668" s="2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1.25" customHeight="1">
      <c r="A669" s="2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1.25" customHeight="1">
      <c r="A670" s="2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1.25" customHeight="1">
      <c r="A671" s="2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1.25" customHeight="1">
      <c r="A672" s="2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1.25" customHeight="1">
      <c r="A673" s="2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1.25" customHeight="1">
      <c r="A674" s="2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1.25" customHeight="1">
      <c r="A675" s="2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1.25" customHeight="1">
      <c r="A676" s="2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1.25" customHeight="1">
      <c r="A677" s="2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1.25" customHeight="1">
      <c r="A678" s="2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1.25" customHeight="1">
      <c r="A679" s="2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1.25" customHeight="1">
      <c r="A680" s="2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1.25" customHeight="1">
      <c r="A681" s="2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1.25" customHeight="1">
      <c r="A682" s="2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1.25" customHeight="1">
      <c r="A683" s="2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1.25" customHeight="1">
      <c r="A684" s="2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1.25" customHeight="1">
      <c r="A685" s="2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1.25" customHeight="1">
      <c r="A686" s="2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1.25" customHeight="1">
      <c r="A687" s="2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1.25" customHeight="1">
      <c r="A688" s="2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1.25" customHeight="1">
      <c r="A689" s="2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1.25" customHeight="1">
      <c r="A690" s="2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1.25" customHeight="1">
      <c r="A691" s="2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1.25" customHeight="1">
      <c r="A692" s="2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1.25" customHeight="1">
      <c r="A693" s="2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1.25" customHeight="1">
      <c r="A694" s="2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1.25" customHeight="1">
      <c r="A695" s="2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1.25" customHeight="1">
      <c r="A696" s="2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1.25" customHeight="1">
      <c r="A697" s="2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1.25" customHeight="1">
      <c r="A698" s="2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1.25" customHeight="1">
      <c r="A699" s="2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1.25" customHeight="1">
      <c r="A700" s="2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1.25" customHeight="1">
      <c r="A701" s="2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1.25" customHeight="1">
      <c r="A702" s="2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1.25" customHeight="1">
      <c r="A703" s="2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1.25" customHeight="1">
      <c r="A704" s="2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1.25" customHeight="1">
      <c r="A705" s="2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1.25" customHeight="1">
      <c r="A706" s="2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1.25" customHeight="1">
      <c r="A707" s="2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1.25" customHeight="1">
      <c r="A708" s="2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1.25" customHeight="1">
      <c r="A709" s="2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1.25" customHeight="1">
      <c r="A710" s="2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1.25" customHeight="1">
      <c r="A711" s="2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1.25" customHeight="1">
      <c r="A712" s="2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1.25" customHeight="1">
      <c r="A713" s="2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1.25" customHeight="1">
      <c r="A714" s="2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1.25" customHeight="1">
      <c r="A715" s="2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1.25" customHeight="1">
      <c r="A716" s="2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1.25" customHeight="1">
      <c r="A717" s="2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1.25" customHeight="1">
      <c r="A718" s="2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1.25" customHeight="1">
      <c r="A719" s="2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1.25" customHeight="1">
      <c r="A720" s="2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1.25" customHeight="1">
      <c r="A721" s="2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1.25" customHeight="1">
      <c r="A722" s="2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1.25" customHeight="1">
      <c r="A723" s="2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1.25" customHeight="1">
      <c r="A724" s="2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1.25" customHeight="1">
      <c r="A725" s="2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1.25" customHeight="1">
      <c r="A726" s="2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1.25" customHeight="1">
      <c r="A727" s="2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1.25" customHeight="1">
      <c r="A728" s="2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1.25" customHeight="1">
      <c r="A729" s="2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1.25" customHeight="1">
      <c r="A730" s="2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1.25" customHeight="1">
      <c r="A731" s="2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1.25" customHeight="1">
      <c r="A732" s="2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1.25" customHeight="1">
      <c r="A733" s="2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1.25" customHeight="1">
      <c r="A734" s="2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1.25" customHeight="1">
      <c r="A735" s="2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1.25" customHeight="1">
      <c r="A736" s="2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1.25" customHeight="1">
      <c r="A737" s="2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1.25" customHeight="1">
      <c r="A738" s="2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1.25" customHeight="1">
      <c r="A739" s="2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1.25" customHeight="1">
      <c r="A740" s="2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1.25" customHeight="1">
      <c r="A741" s="2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1.25" customHeight="1">
      <c r="A742" s="2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1.25" customHeight="1">
      <c r="A743" s="2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1.25" customHeight="1">
      <c r="A744" s="2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1.25" customHeight="1">
      <c r="A745" s="2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1.25" customHeight="1">
      <c r="A746" s="2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1.25" customHeight="1">
      <c r="A747" s="2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1.25" customHeight="1">
      <c r="A748" s="2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1.25" customHeight="1">
      <c r="A749" s="2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1.25" customHeight="1">
      <c r="A750" s="2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1.25" customHeight="1">
      <c r="A751" s="2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1.25" customHeight="1">
      <c r="A752" s="2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1.25" customHeight="1">
      <c r="A753" s="2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1.25" customHeight="1">
      <c r="A754" s="2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1.25" customHeight="1">
      <c r="A755" s="2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1.25" customHeight="1">
      <c r="A756" s="2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1.25" customHeight="1">
      <c r="A757" s="2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1.25" customHeight="1">
      <c r="A758" s="2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1.25" customHeight="1">
      <c r="A759" s="2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1.25" customHeight="1">
      <c r="A760" s="2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1.25" customHeight="1">
      <c r="A761" s="2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1.25" customHeight="1">
      <c r="A762" s="2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1.25" customHeight="1">
      <c r="A763" s="2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1.25" customHeight="1">
      <c r="A764" s="2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1.25" customHeight="1">
      <c r="A765" s="2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1.25" customHeight="1">
      <c r="A766" s="2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1.25" customHeight="1">
      <c r="A767" s="2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1.25" customHeight="1">
      <c r="A768" s="2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1.25" customHeight="1">
      <c r="A769" s="2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1.25" customHeight="1">
      <c r="A770" s="2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1.25" customHeight="1">
      <c r="A771" s="2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1.25" customHeight="1">
      <c r="A772" s="2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1.25" customHeight="1">
      <c r="A773" s="2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1.25" customHeight="1">
      <c r="A774" s="2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1.25" customHeight="1">
      <c r="A775" s="2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1.25" customHeight="1">
      <c r="A776" s="2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1.25" customHeight="1">
      <c r="A777" s="2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1.25" customHeight="1">
      <c r="A778" s="2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1.25" customHeight="1">
      <c r="A779" s="2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1.25" customHeight="1">
      <c r="A780" s="2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1.25" customHeight="1">
      <c r="A781" s="2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1.25" customHeight="1">
      <c r="A782" s="2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1.25" customHeight="1">
      <c r="A783" s="2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1.25" customHeight="1">
      <c r="A784" s="2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1.25" customHeight="1">
      <c r="A785" s="2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1.25" customHeight="1">
      <c r="A786" s="2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1.25" customHeight="1">
      <c r="A787" s="2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1.25" customHeight="1">
      <c r="A788" s="2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1.25" customHeight="1">
      <c r="A789" s="2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1.25" customHeight="1">
      <c r="A790" s="2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1.25" customHeight="1">
      <c r="A791" s="2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1.25" customHeight="1">
      <c r="A792" s="2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1.25" customHeight="1">
      <c r="A793" s="2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1.25" customHeight="1">
      <c r="A794" s="2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1.25" customHeight="1">
      <c r="A795" s="2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1.25" customHeight="1">
      <c r="A796" s="2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1.25" customHeight="1">
      <c r="A797" s="2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1.25" customHeight="1">
      <c r="A798" s="2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1.25" customHeight="1">
      <c r="A799" s="2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1.25" customHeight="1">
      <c r="A800" s="2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1.25" customHeight="1">
      <c r="A801" s="2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1.25" customHeight="1">
      <c r="A802" s="2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1.25" customHeight="1">
      <c r="A803" s="2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1.25" customHeight="1">
      <c r="A804" s="2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1.25" customHeight="1">
      <c r="A805" s="2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1.25" customHeight="1">
      <c r="A806" s="2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1.25" customHeight="1">
      <c r="A807" s="2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1.25" customHeight="1">
      <c r="A808" s="2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1.25" customHeight="1">
      <c r="A809" s="2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1.25" customHeight="1">
      <c r="A810" s="2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1.25" customHeight="1">
      <c r="A811" s="2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1.25" customHeight="1">
      <c r="A812" s="2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1.25" customHeight="1">
      <c r="A813" s="2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1.25" customHeight="1">
      <c r="A814" s="2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1.25" customHeight="1">
      <c r="A815" s="2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1.25" customHeight="1">
      <c r="A816" s="2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1.25" customHeight="1">
      <c r="A817" s="2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1.25" customHeight="1">
      <c r="A818" s="2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1.25" customHeight="1">
      <c r="A819" s="2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1.25" customHeight="1">
      <c r="A820" s="2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1.25" customHeight="1">
      <c r="A821" s="2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1.25" customHeight="1">
      <c r="A822" s="2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1.25" customHeight="1">
      <c r="A823" s="2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1.25" customHeight="1">
      <c r="A824" s="2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1.25" customHeight="1">
      <c r="A825" s="2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1.25" customHeight="1">
      <c r="A826" s="2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1.25" customHeight="1">
      <c r="A827" s="2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1.25" customHeight="1">
      <c r="A828" s="2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1.25" customHeight="1">
      <c r="A829" s="2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1.25" customHeight="1">
      <c r="A830" s="2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1.25" customHeight="1">
      <c r="A831" s="2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1.25" customHeight="1">
      <c r="A832" s="2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1.25" customHeight="1">
      <c r="A833" s="2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1.25" customHeight="1">
      <c r="A834" s="2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1.25" customHeight="1">
      <c r="A835" s="2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1.25" customHeight="1">
      <c r="A836" s="2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1.25" customHeight="1">
      <c r="A837" s="2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1.25" customHeight="1">
      <c r="A838" s="2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1.25" customHeight="1">
      <c r="A839" s="2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1.25" customHeight="1">
      <c r="A840" s="2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1.25" customHeight="1">
      <c r="A841" s="2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1.25" customHeight="1">
      <c r="A842" s="2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1.25" customHeight="1">
      <c r="A843" s="2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1.25" customHeight="1">
      <c r="A844" s="2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1.25" customHeight="1">
      <c r="A845" s="2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1.25" customHeight="1">
      <c r="A846" s="2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1.25" customHeight="1">
      <c r="A847" s="2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1.25" customHeight="1">
      <c r="A848" s="2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1.25" customHeight="1">
      <c r="A849" s="2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1.25" customHeight="1">
      <c r="A850" s="2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1.25" customHeight="1">
      <c r="A851" s="2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1.25" customHeight="1">
      <c r="A852" s="2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1.25" customHeight="1">
      <c r="A853" s="2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1.25" customHeight="1">
      <c r="A854" s="2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1.25" customHeight="1">
      <c r="A855" s="2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1.25" customHeight="1">
      <c r="A856" s="2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1.25" customHeight="1">
      <c r="A857" s="2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1.25" customHeight="1">
      <c r="A858" s="2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1.25" customHeight="1">
      <c r="A859" s="2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1.25" customHeight="1">
      <c r="A860" s="2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1.25" customHeight="1">
      <c r="A861" s="2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1.25" customHeight="1">
      <c r="A862" s="2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1.25" customHeight="1">
      <c r="A863" s="2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1.25" customHeight="1">
      <c r="A864" s="2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1.25" customHeight="1">
      <c r="A865" s="2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1.25" customHeight="1">
      <c r="A866" s="2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1.25" customHeight="1">
      <c r="A867" s="2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1.25" customHeight="1">
      <c r="A868" s="2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1.25" customHeight="1">
      <c r="A869" s="2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1.25" customHeight="1">
      <c r="A870" s="2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1.25" customHeight="1">
      <c r="A871" s="2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1.25" customHeight="1">
      <c r="A872" s="2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1.25" customHeight="1">
      <c r="A873" s="2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1.25" customHeight="1">
      <c r="A874" s="2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1.25" customHeight="1">
      <c r="A875" s="2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1.25" customHeight="1">
      <c r="A876" s="2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1.25" customHeight="1">
      <c r="A877" s="2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1.25" customHeight="1">
      <c r="A878" s="2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1.25" customHeight="1">
      <c r="A879" s="2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1.25" customHeight="1">
      <c r="A880" s="2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1.25" customHeight="1">
      <c r="A881" s="2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1.25" customHeight="1">
      <c r="A882" s="2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1.25" customHeight="1">
      <c r="A883" s="2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1.25" customHeight="1">
      <c r="A884" s="2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1.25" customHeight="1">
      <c r="A885" s="2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1.25" customHeight="1">
      <c r="A886" s="2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1.25" customHeight="1">
      <c r="A887" s="2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1.25" customHeight="1">
      <c r="A888" s="2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1.25" customHeight="1">
      <c r="A889" s="2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1.25" customHeight="1">
      <c r="A890" s="2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1.25" customHeight="1">
      <c r="A891" s="2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1.25" customHeight="1">
      <c r="A892" s="2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1.25" customHeight="1">
      <c r="A893" s="2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1.25" customHeight="1">
      <c r="A894" s="2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1.25" customHeight="1">
      <c r="A895" s="2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1.25" customHeight="1">
      <c r="A896" s="2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1.25" customHeight="1">
      <c r="A897" s="2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1.25" customHeight="1">
      <c r="A898" s="2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1.25" customHeight="1">
      <c r="A899" s="2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1.25" customHeight="1">
      <c r="A900" s="2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1.25" customHeight="1">
      <c r="A901" s="2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1.25" customHeight="1">
      <c r="A902" s="2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1.25" customHeight="1">
      <c r="A903" s="2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1.25" customHeight="1">
      <c r="A904" s="2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1.25" customHeight="1">
      <c r="A905" s="2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1.25" customHeight="1">
      <c r="A906" s="2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1.25" customHeight="1">
      <c r="A907" s="2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1.25" customHeight="1">
      <c r="A908" s="2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1.25" customHeight="1">
      <c r="A909" s="2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1.25" customHeight="1">
      <c r="A910" s="2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1.25" customHeight="1">
      <c r="A911" s="2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1.25" customHeight="1">
      <c r="A912" s="2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1.25" customHeight="1">
      <c r="A913" s="2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1.25" customHeight="1">
      <c r="A914" s="2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1.25" customHeight="1">
      <c r="A915" s="2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1.25" customHeight="1">
      <c r="A916" s="2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1.25" customHeight="1">
      <c r="A917" s="2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1.25" customHeight="1">
      <c r="A918" s="2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1.25" customHeight="1">
      <c r="A919" s="2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1.25" customHeight="1">
      <c r="A920" s="2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1.25" customHeight="1">
      <c r="A921" s="2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1.25" customHeight="1">
      <c r="A922" s="2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1.25" customHeight="1">
      <c r="A923" s="2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1.25" customHeight="1">
      <c r="A924" s="2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1.25" customHeight="1">
      <c r="A925" s="2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1.25" customHeight="1">
      <c r="A926" s="2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1.25" customHeight="1">
      <c r="A927" s="2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1.25" customHeight="1">
      <c r="A928" s="2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1.25" customHeight="1">
      <c r="A929" s="2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1.25" customHeight="1">
      <c r="A930" s="2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1.25" customHeight="1">
      <c r="A931" s="2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1.25" customHeight="1">
      <c r="A932" s="2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1.25" customHeight="1">
      <c r="A933" s="2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1.25" customHeight="1">
      <c r="A934" s="2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1.25" customHeight="1">
      <c r="A935" s="2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1.25" customHeight="1">
      <c r="A936" s="2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1.25" customHeight="1">
      <c r="A937" s="2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1.25" customHeight="1">
      <c r="A938" s="2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1.25" customHeight="1">
      <c r="A939" s="2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1.25" customHeight="1">
      <c r="A940" s="2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1.25" customHeight="1">
      <c r="A941" s="2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1.25" customHeight="1">
      <c r="A942" s="2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1.25" customHeight="1">
      <c r="A943" s="2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1.25" customHeight="1">
      <c r="A944" s="2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1.25" customHeight="1">
      <c r="A945" s="2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1.25" customHeight="1">
      <c r="A946" s="2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1.25" customHeight="1">
      <c r="A947" s="2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1.25" customHeight="1">
      <c r="A948" s="2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1.25" customHeight="1">
      <c r="A949" s="2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1.25" customHeight="1">
      <c r="A950" s="2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1.25" customHeight="1">
      <c r="A951" s="2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1.25" customHeight="1">
      <c r="A952" s="2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1.25" customHeight="1">
      <c r="A953" s="2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1.25" customHeight="1">
      <c r="A954" s="2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1.25" customHeight="1">
      <c r="A955" s="2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1.25" customHeight="1">
      <c r="A956" s="2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1.25" customHeight="1">
      <c r="A957" s="2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1.25" customHeight="1">
      <c r="A958" s="2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1.25" customHeight="1">
      <c r="A959" s="2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1.25" customHeight="1">
      <c r="A960" s="2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1.25" customHeight="1">
      <c r="A961" s="2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1.25" customHeight="1">
      <c r="A962" s="2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1.25" customHeight="1">
      <c r="A963" s="2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1.25" customHeight="1">
      <c r="A964" s="2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1.25" customHeight="1">
      <c r="A965" s="2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1.25" customHeight="1">
      <c r="A966" s="2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1.25" customHeight="1">
      <c r="A967" s="2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1.25" customHeight="1">
      <c r="A968" s="2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1.25" customHeight="1">
      <c r="A969" s="2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1.25" customHeight="1">
      <c r="A970" s="2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1.25" customHeight="1">
      <c r="A971" s="2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1.25" customHeight="1">
      <c r="A972" s="2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1.25" customHeight="1">
      <c r="A973" s="2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1.25" customHeight="1">
      <c r="A974" s="2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1.25" customHeight="1">
      <c r="A975" s="2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1.25" customHeight="1">
      <c r="A976" s="2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1.25" customHeight="1">
      <c r="A977" s="2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1.25" customHeight="1">
      <c r="A978" s="2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1.25" customHeight="1">
      <c r="A979" s="2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1.25" customHeight="1">
      <c r="A980" s="2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1.25" customHeight="1">
      <c r="A981" s="2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1.25" customHeight="1">
      <c r="A982" s="2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1.25" customHeight="1">
      <c r="A983" s="2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1.25" customHeight="1">
      <c r="A984" s="2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1.25" customHeight="1">
      <c r="A985" s="2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1.25" customHeight="1">
      <c r="A986" s="2"/>
      <c r="B986" s="2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1.25" customHeight="1">
      <c r="A987" s="2"/>
      <c r="B987" s="2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1.25" customHeight="1">
      <c r="A988" s="2"/>
      <c r="B988" s="2"/>
      <c r="C988" s="2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1.25" customHeight="1">
      <c r="A989" s="2"/>
      <c r="B989" s="2"/>
      <c r="C989" s="2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1.25" customHeight="1">
      <c r="A990" s="2"/>
      <c r="B990" s="2"/>
      <c r="C990" s="2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1.25" customHeight="1">
      <c r="A991" s="2"/>
      <c r="B991" s="2"/>
      <c r="C991" s="2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1.25" customHeight="1">
      <c r="A992" s="2"/>
      <c r="B992" s="2"/>
      <c r="C992" s="2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1.25" customHeight="1">
      <c r="A993" s="2"/>
      <c r="B993" s="2"/>
      <c r="C993" s="2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1.25" customHeight="1">
      <c r="A994" s="2"/>
      <c r="B994" s="2"/>
      <c r="C994" s="2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1.25" customHeight="1">
      <c r="A995" s="2"/>
      <c r="B995" s="2"/>
      <c r="C995" s="2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1.25" customHeight="1">
      <c r="A996" s="2"/>
      <c r="B996" s="2"/>
      <c r="C996" s="2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1.25" customHeight="1">
      <c r="A997" s="2"/>
      <c r="B997" s="2"/>
      <c r="C997" s="2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1.25" customHeight="1">
      <c r="A998" s="2"/>
      <c r="B998" s="2"/>
      <c r="C998" s="2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1.25" customHeight="1">
      <c r="A999" s="2"/>
      <c r="B999" s="2"/>
      <c r="C999" s="2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1.25" customHeight="1">
      <c r="A1000" s="2"/>
      <c r="B1000" s="2"/>
      <c r="C1000" s="2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1.25" customHeight="1">
      <c r="A1001" s="2"/>
      <c r="B1001" s="2"/>
      <c r="C1001" s="2"/>
      <c r="D1001" s="2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1.25" customHeight="1">
      <c r="A1002" s="2"/>
      <c r="B1002" s="2"/>
      <c r="C1002" s="2"/>
      <c r="D1002" s="2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11.25" customHeight="1">
      <c r="A1003" s="2"/>
      <c r="B1003" s="2"/>
      <c r="C1003" s="2"/>
      <c r="D1003" s="2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11.25" customHeight="1">
      <c r="A1004" s="2"/>
      <c r="B1004" s="2"/>
      <c r="C1004" s="2"/>
      <c r="D1004" s="2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11.25" customHeight="1">
      <c r="A1005" s="2"/>
      <c r="B1005" s="2"/>
      <c r="C1005" s="2"/>
      <c r="D1005" s="2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11.25" customHeight="1">
      <c r="A1006" s="2"/>
      <c r="B1006" s="2"/>
      <c r="C1006" s="2"/>
      <c r="D1006" s="2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11.25" customHeight="1">
      <c r="A1007" s="2"/>
      <c r="B1007" s="2"/>
      <c r="C1007" s="2"/>
      <c r="D1007" s="2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ht="11.25" customHeight="1">
      <c r="A1008" s="2"/>
      <c r="B1008" s="2"/>
      <c r="C1008" s="2"/>
      <c r="D1008" s="2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ht="11.25" customHeight="1">
      <c r="A1009" s="2"/>
      <c r="B1009" s="2"/>
      <c r="C1009" s="2"/>
      <c r="D1009" s="2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ht="11.25" customHeight="1">
      <c r="A1010" s="2"/>
      <c r="B1010" s="2"/>
      <c r="C1010" s="2"/>
      <c r="D1010" s="2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ht="11.25" customHeight="1">
      <c r="A1011" s="2"/>
      <c r="B1011" s="2"/>
      <c r="C1011" s="2"/>
      <c r="D1011" s="2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ht="11.25" customHeight="1">
      <c r="A1012" s="2"/>
      <c r="B1012" s="2"/>
      <c r="C1012" s="2"/>
      <c r="D1012" s="2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ht="11.25" customHeight="1">
      <c r="A1013" s="2"/>
      <c r="B1013" s="2"/>
      <c r="C1013" s="2"/>
      <c r="D1013" s="2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</sheetData>
  <dataValidations disablePrompts="1" count="2">
    <dataValidation type="list" allowBlank="1" showInputMessage="1" showErrorMessage="1" sqref="D13" xr:uid="{3152D1C6-D840-4141-ABF5-31AD0296246B}">
      <formula1>"DE, ENG"</formula1>
    </dataValidation>
    <dataValidation type="list" allowBlank="1" showInputMessage="1" showErrorMessage="1" sqref="F3" xr:uid="{7E9FC286-B76D-2647-9786-2C0BE4EBED16}">
      <formula1>"Letztes GJ, TTM, Ø 3 Jahre"</formula1>
    </dataValidation>
  </dataValidations>
  <pageMargins left="0.7" right="0.7" top="0.75" bottom="0.75" header="0" footer="0"/>
  <pageSetup paperSize="9" orientation="landscape" r:id="rId1"/>
  <headerFooter>
    <oddFooter>&amp;L&amp;F &amp;D &amp;T&amp;R&amp;A</oddFooter>
  </headerFooter>
  <ignoredErrors>
    <ignoredError sqref="E48:H48 E50:H51 E59:H60" evalError="1"/>
    <ignoredError sqref="F23:H23 F36:H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B907-1B1A-4010-BA4F-72FA1A5F40AE}">
  <dimension ref="A1:H49"/>
  <sheetViews>
    <sheetView zoomScale="150" zoomScaleNormal="150" workbookViewId="0">
      <selection activeCell="B3" sqref="B3:H48"/>
    </sheetView>
  </sheetViews>
  <sheetFormatPr baseColWidth="10" defaultColWidth="9" defaultRowHeight="13"/>
  <cols>
    <col min="1" max="1" width="26.33203125" style="68" customWidth="1"/>
    <col min="2" max="2" width="16.33203125" style="68" customWidth="1"/>
    <col min="3" max="3" width="13" style="68" customWidth="1"/>
    <col min="4" max="4" width="16.5" style="68" customWidth="1"/>
    <col min="5" max="5" width="10.5" style="68" customWidth="1"/>
    <col min="6" max="6" width="13.33203125" style="68" bestFit="1" customWidth="1"/>
    <col min="7" max="8" width="11.1640625" style="68" bestFit="1" customWidth="1"/>
    <col min="9" max="16384" width="9" style="68"/>
  </cols>
  <sheetData>
    <row r="1" spans="1:8" ht="23.75" customHeight="1">
      <c r="A1" s="60" t="s">
        <v>76</v>
      </c>
      <c r="B1" s="61" t="s">
        <v>77</v>
      </c>
      <c r="C1" s="62" t="s">
        <v>78</v>
      </c>
      <c r="D1" s="63" t="s">
        <v>79</v>
      </c>
      <c r="E1" s="64" t="s">
        <v>80</v>
      </c>
      <c r="F1" s="65" t="s">
        <v>81</v>
      </c>
      <c r="G1" s="66" t="s">
        <v>82</v>
      </c>
      <c r="H1" s="66" t="s">
        <v>117</v>
      </c>
    </row>
    <row r="2" spans="1:8" ht="12.25" customHeight="1">
      <c r="A2" s="69"/>
      <c r="B2" s="116"/>
      <c r="C2" s="117"/>
      <c r="D2" s="117"/>
      <c r="E2" s="117"/>
      <c r="F2" s="117"/>
      <c r="G2" s="117"/>
      <c r="H2" s="117"/>
    </row>
    <row r="3" spans="1:8" ht="11.25" customHeight="1">
      <c r="A3" s="70" t="s">
        <v>83</v>
      </c>
      <c r="B3" s="71"/>
      <c r="C3" s="72"/>
      <c r="D3" s="73"/>
      <c r="E3" s="74"/>
      <c r="F3" s="75"/>
      <c r="G3" s="72"/>
      <c r="H3" s="72"/>
    </row>
    <row r="4" spans="1:8" ht="11.25" customHeight="1">
      <c r="A4" s="77" t="s">
        <v>84</v>
      </c>
      <c r="B4" s="78"/>
      <c r="C4" s="79"/>
      <c r="D4" s="80"/>
      <c r="E4" s="81"/>
      <c r="F4" s="82"/>
      <c r="G4" s="79"/>
      <c r="H4" s="79"/>
    </row>
    <row r="5" spans="1:8" ht="11.25" customHeight="1">
      <c r="A5" s="70" t="s">
        <v>85</v>
      </c>
      <c r="B5" s="71"/>
      <c r="C5" s="72"/>
      <c r="D5" s="73"/>
      <c r="E5" s="84"/>
      <c r="F5" s="75"/>
      <c r="G5" s="72"/>
      <c r="H5" s="72"/>
    </row>
    <row r="6" spans="1:8" ht="9.75" customHeight="1">
      <c r="A6" s="86"/>
      <c r="B6" s="113"/>
      <c r="C6" s="114"/>
      <c r="D6" s="114"/>
      <c r="E6" s="114"/>
      <c r="F6" s="114"/>
      <c r="G6" s="114"/>
      <c r="H6" s="114"/>
    </row>
    <row r="7" spans="1:8" ht="11.25" customHeight="1">
      <c r="A7" s="87" t="s">
        <v>86</v>
      </c>
      <c r="B7" s="88"/>
      <c r="C7" s="89"/>
      <c r="D7" s="90"/>
      <c r="E7" s="91"/>
      <c r="F7" s="92"/>
      <c r="G7" s="89"/>
      <c r="H7" s="89"/>
    </row>
    <row r="8" spans="1:8" ht="9.75" customHeight="1">
      <c r="A8" s="86"/>
      <c r="B8" s="113"/>
      <c r="C8" s="114"/>
      <c r="D8" s="114"/>
      <c r="E8" s="114"/>
      <c r="F8" s="114"/>
      <c r="G8" s="114"/>
      <c r="H8" s="114"/>
    </row>
    <row r="9" spans="1:8" ht="11.25" customHeight="1">
      <c r="A9" s="20" t="s">
        <v>12</v>
      </c>
      <c r="B9" s="71"/>
      <c r="C9" s="72"/>
      <c r="D9" s="73"/>
      <c r="E9" s="74"/>
      <c r="F9" s="75"/>
      <c r="G9" s="72"/>
      <c r="H9" s="72"/>
    </row>
    <row r="10" spans="1:8" ht="9.75" customHeight="1">
      <c r="A10" s="86"/>
      <c r="B10" s="113"/>
      <c r="C10" s="114"/>
      <c r="D10" s="114"/>
      <c r="E10" s="114"/>
      <c r="F10" s="114"/>
      <c r="G10" s="114"/>
      <c r="H10" s="114"/>
    </row>
    <row r="11" spans="1:8" ht="11.25" customHeight="1">
      <c r="A11" s="87" t="s">
        <v>87</v>
      </c>
      <c r="B11" s="88"/>
      <c r="C11" s="89"/>
      <c r="D11" s="90"/>
      <c r="E11" s="91"/>
      <c r="F11" s="92"/>
      <c r="G11" s="89"/>
      <c r="H11" s="89"/>
    </row>
    <row r="12" spans="1:8" ht="9.75" customHeight="1">
      <c r="A12" s="86"/>
      <c r="B12" s="113"/>
      <c r="C12" s="114"/>
      <c r="D12" s="114"/>
      <c r="E12" s="114"/>
      <c r="F12" s="114"/>
      <c r="G12" s="114"/>
      <c r="H12" s="114"/>
    </row>
    <row r="13" spans="1:8" ht="11.25" customHeight="1">
      <c r="A13" s="70" t="s">
        <v>88</v>
      </c>
      <c r="B13" s="71"/>
      <c r="C13" s="72"/>
      <c r="D13" s="73"/>
      <c r="E13" s="74"/>
      <c r="F13" s="75"/>
      <c r="G13" s="72"/>
      <c r="H13" s="72"/>
    </row>
    <row r="14" spans="1:8" ht="9.75" customHeight="1">
      <c r="A14" s="86"/>
      <c r="B14" s="113"/>
      <c r="C14" s="114"/>
      <c r="D14" s="114"/>
      <c r="E14" s="114"/>
      <c r="F14" s="114"/>
      <c r="G14" s="114"/>
      <c r="H14" s="114"/>
    </row>
    <row r="15" spans="1:8" ht="11.25" customHeight="1">
      <c r="A15" s="87" t="s">
        <v>89</v>
      </c>
      <c r="B15" s="88"/>
      <c r="C15" s="89"/>
      <c r="D15" s="90"/>
      <c r="E15" s="91"/>
      <c r="F15" s="92"/>
      <c r="G15" s="89"/>
      <c r="H15" s="89"/>
    </row>
    <row r="16" spans="1:8" ht="9.75" customHeight="1">
      <c r="A16" s="86"/>
      <c r="B16" s="113"/>
      <c r="C16" s="114"/>
      <c r="D16" s="114"/>
      <c r="E16" s="114"/>
      <c r="F16" s="114"/>
      <c r="G16" s="114"/>
      <c r="H16" s="114"/>
    </row>
    <row r="17" spans="1:8" ht="11.25" customHeight="1">
      <c r="A17" s="94" t="s">
        <v>90</v>
      </c>
      <c r="B17" s="110"/>
      <c r="C17" s="111"/>
      <c r="D17" s="111"/>
      <c r="E17" s="111"/>
      <c r="F17" s="111"/>
      <c r="G17" s="111"/>
      <c r="H17" s="111"/>
    </row>
    <row r="18" spans="1:8" ht="11.25" customHeight="1">
      <c r="A18" s="77" t="s">
        <v>91</v>
      </c>
      <c r="B18" s="78"/>
      <c r="C18" s="79"/>
      <c r="D18" s="80"/>
      <c r="E18" s="95"/>
      <c r="F18" s="82"/>
      <c r="G18" s="79"/>
      <c r="H18" s="79"/>
    </row>
    <row r="19" spans="1:8" ht="11.25" customHeight="1">
      <c r="A19" s="70" t="s">
        <v>92</v>
      </c>
      <c r="B19" s="71"/>
      <c r="C19" s="72"/>
      <c r="D19" s="73"/>
      <c r="E19" s="74"/>
      <c r="F19" s="75"/>
      <c r="G19" s="72"/>
      <c r="H19" s="72"/>
    </row>
    <row r="20" spans="1:8" ht="11.25" customHeight="1">
      <c r="A20" s="77" t="s">
        <v>93</v>
      </c>
      <c r="B20" s="78"/>
      <c r="C20" s="79"/>
      <c r="D20" s="80"/>
      <c r="E20" s="95"/>
      <c r="F20" s="82"/>
      <c r="G20" s="79"/>
      <c r="H20" s="79"/>
    </row>
    <row r="21" spans="1:8" ht="11.25" customHeight="1">
      <c r="A21" s="20" t="s">
        <v>18</v>
      </c>
      <c r="B21" s="71"/>
      <c r="C21" s="72"/>
      <c r="D21" s="73"/>
      <c r="E21" s="74"/>
      <c r="F21" s="75"/>
      <c r="G21" s="72"/>
      <c r="H21" s="72"/>
    </row>
    <row r="22" spans="1:8" ht="11.25" customHeight="1">
      <c r="A22" s="77" t="s">
        <v>94</v>
      </c>
      <c r="B22" s="78"/>
      <c r="C22" s="79"/>
      <c r="D22" s="80"/>
      <c r="E22" s="81"/>
      <c r="F22" s="82"/>
      <c r="G22" s="79"/>
      <c r="H22" s="79"/>
    </row>
    <row r="23" spans="1:8" ht="11.25" customHeight="1">
      <c r="A23" s="20" t="s">
        <v>19</v>
      </c>
      <c r="B23" s="71"/>
      <c r="C23" s="72"/>
      <c r="D23" s="73"/>
      <c r="E23" s="74"/>
      <c r="F23" s="75"/>
      <c r="G23" s="72"/>
      <c r="H23" s="72"/>
    </row>
    <row r="24" spans="1:8" ht="11.25" customHeight="1">
      <c r="A24" s="77" t="s">
        <v>95</v>
      </c>
      <c r="B24" s="78"/>
      <c r="C24" s="79"/>
      <c r="D24" s="80"/>
      <c r="E24" s="95"/>
      <c r="F24" s="82"/>
      <c r="G24" s="79"/>
      <c r="H24" s="79"/>
    </row>
    <row r="25" spans="1:8" ht="11.25" customHeight="1">
      <c r="A25" s="70" t="s">
        <v>96</v>
      </c>
      <c r="B25" s="71"/>
      <c r="C25" s="72"/>
      <c r="D25" s="73"/>
      <c r="E25" s="74"/>
      <c r="F25" s="75"/>
      <c r="G25" s="72"/>
      <c r="H25" s="72"/>
    </row>
    <row r="26" spans="1:8" ht="11.25" customHeight="1">
      <c r="A26" s="77" t="s">
        <v>97</v>
      </c>
      <c r="B26" s="78"/>
      <c r="C26" s="79"/>
      <c r="D26" s="80"/>
      <c r="E26" s="95"/>
      <c r="F26" s="82"/>
      <c r="G26" s="79"/>
      <c r="H26" s="79"/>
    </row>
    <row r="27" spans="1:8" ht="11.25" customHeight="1">
      <c r="A27" s="20" t="s">
        <v>22</v>
      </c>
      <c r="B27" s="71"/>
      <c r="C27" s="72"/>
      <c r="D27" s="73"/>
      <c r="E27" s="74"/>
      <c r="F27" s="75"/>
      <c r="G27" s="72"/>
      <c r="H27" s="72"/>
    </row>
    <row r="28" spans="1:8" ht="11.25" customHeight="1">
      <c r="A28" s="77" t="s">
        <v>98</v>
      </c>
      <c r="B28" s="78"/>
      <c r="C28" s="79"/>
      <c r="D28" s="80"/>
      <c r="E28" s="95"/>
      <c r="F28" s="82"/>
      <c r="G28" s="79"/>
      <c r="H28" s="79"/>
    </row>
    <row r="29" spans="1:8" ht="11.25" customHeight="1">
      <c r="A29" s="87" t="s">
        <v>99</v>
      </c>
      <c r="B29" s="88"/>
      <c r="C29" s="89"/>
      <c r="D29" s="90"/>
      <c r="E29" s="91"/>
      <c r="F29" s="92"/>
      <c r="G29" s="89"/>
      <c r="H29" s="89"/>
    </row>
    <row r="30" spans="1:8" ht="9.75" customHeight="1">
      <c r="A30" s="86"/>
      <c r="B30" s="113"/>
      <c r="C30" s="114"/>
      <c r="D30" s="114"/>
      <c r="E30" s="114"/>
      <c r="F30" s="114"/>
      <c r="G30" s="114"/>
      <c r="H30" s="114"/>
    </row>
    <row r="31" spans="1:8" ht="11.25" customHeight="1">
      <c r="A31" s="87" t="s">
        <v>100</v>
      </c>
      <c r="B31" s="88"/>
      <c r="C31" s="89"/>
      <c r="D31" s="90"/>
      <c r="E31" s="91"/>
      <c r="F31" s="92"/>
      <c r="G31" s="89"/>
      <c r="H31" s="89"/>
    </row>
    <row r="32" spans="1:8" ht="9.75" customHeight="1">
      <c r="A32" s="86"/>
      <c r="B32" s="113"/>
      <c r="C32" s="114"/>
      <c r="D32" s="114"/>
      <c r="E32" s="114"/>
      <c r="F32" s="114"/>
      <c r="G32" s="114"/>
      <c r="H32" s="114"/>
    </row>
    <row r="33" spans="1:8" ht="11.25" customHeight="1">
      <c r="A33" s="97" t="s">
        <v>101</v>
      </c>
      <c r="B33" s="71"/>
      <c r="C33" s="72"/>
      <c r="D33" s="73"/>
      <c r="E33" s="74"/>
      <c r="F33" s="75"/>
      <c r="G33" s="72"/>
      <c r="H33" s="72"/>
    </row>
    <row r="34" spans="1:8" ht="11.25" customHeight="1">
      <c r="A34" s="98" t="s">
        <v>102</v>
      </c>
      <c r="B34" s="78"/>
      <c r="C34" s="79"/>
      <c r="D34" s="80"/>
      <c r="E34" s="81"/>
      <c r="F34" s="82"/>
      <c r="G34" s="79"/>
      <c r="H34" s="79"/>
    </row>
    <row r="35" spans="1:8" ht="11.25" customHeight="1">
      <c r="A35" s="99" t="s">
        <v>103</v>
      </c>
      <c r="B35" s="88"/>
      <c r="C35" s="89"/>
      <c r="D35" s="90"/>
      <c r="E35" s="91"/>
      <c r="F35" s="92"/>
      <c r="G35" s="89"/>
      <c r="H35" s="89"/>
    </row>
    <row r="36" spans="1:8" ht="9.75" customHeight="1">
      <c r="A36" s="86"/>
      <c r="B36" s="113"/>
      <c r="C36" s="114"/>
      <c r="D36" s="114"/>
      <c r="E36" s="114"/>
      <c r="F36" s="114"/>
      <c r="G36" s="114"/>
      <c r="H36" s="114"/>
    </row>
    <row r="37" spans="1:8" ht="11.25" customHeight="1">
      <c r="A37" s="97" t="s">
        <v>104</v>
      </c>
      <c r="B37" s="71"/>
      <c r="C37" s="72"/>
      <c r="D37" s="73"/>
      <c r="E37" s="74"/>
      <c r="F37" s="75"/>
      <c r="G37" s="72"/>
      <c r="H37" s="72"/>
    </row>
    <row r="38" spans="1:8" ht="11.25" customHeight="1">
      <c r="A38" s="100" t="s">
        <v>105</v>
      </c>
      <c r="B38" s="78"/>
      <c r="C38" s="79"/>
      <c r="D38" s="80"/>
      <c r="E38" s="95"/>
      <c r="F38" s="82"/>
      <c r="G38" s="79"/>
      <c r="H38" s="79"/>
    </row>
    <row r="39" spans="1:8" ht="11.25" customHeight="1">
      <c r="A39" s="97" t="s">
        <v>106</v>
      </c>
      <c r="B39" s="71"/>
      <c r="C39" s="72"/>
      <c r="D39" s="73"/>
      <c r="E39" s="84"/>
      <c r="F39" s="75"/>
      <c r="G39" s="72"/>
      <c r="H39" s="72"/>
    </row>
    <row r="40" spans="1:8" ht="11.25" customHeight="1">
      <c r="A40" s="101" t="s">
        <v>107</v>
      </c>
      <c r="B40" s="102"/>
      <c r="C40" s="103"/>
      <c r="D40" s="104"/>
      <c r="E40" s="105"/>
      <c r="F40" s="106"/>
      <c r="G40" s="103"/>
      <c r="H40" s="103"/>
    </row>
    <row r="41" spans="1:8" ht="8.5" customHeight="1">
      <c r="A41" s="108"/>
      <c r="B41" s="110"/>
      <c r="C41" s="111"/>
      <c r="D41" s="111"/>
      <c r="E41" s="111"/>
      <c r="F41" s="111"/>
      <c r="G41" s="111"/>
      <c r="H41" s="111"/>
    </row>
    <row r="42" spans="1:8" ht="11.25" customHeight="1">
      <c r="A42" s="77" t="s">
        <v>108</v>
      </c>
      <c r="B42" s="78"/>
      <c r="C42" s="79"/>
      <c r="D42" s="80"/>
      <c r="E42" s="81"/>
      <c r="F42" s="82"/>
      <c r="G42" s="79"/>
      <c r="H42" s="79"/>
    </row>
    <row r="43" spans="1:8" ht="8.5" customHeight="1">
      <c r="A43" s="108"/>
      <c r="B43" s="110"/>
      <c r="C43" s="111"/>
      <c r="D43" s="111"/>
      <c r="E43" s="111"/>
      <c r="F43" s="111"/>
      <c r="G43" s="111"/>
      <c r="H43" s="111"/>
    </row>
    <row r="44" spans="1:8" ht="11.25" customHeight="1">
      <c r="A44" s="109" t="s">
        <v>109</v>
      </c>
      <c r="B44" s="102"/>
      <c r="C44" s="103"/>
      <c r="D44" s="104"/>
      <c r="E44" s="105"/>
      <c r="F44" s="106"/>
      <c r="G44" s="103"/>
      <c r="H44" s="103"/>
    </row>
    <row r="45" spans="1:8" ht="15" customHeight="1">
      <c r="A45" s="171" t="s">
        <v>194</v>
      </c>
      <c r="B45" s="110"/>
      <c r="C45" s="110"/>
      <c r="D45" s="110"/>
      <c r="E45" s="110"/>
      <c r="F45" s="110"/>
      <c r="G45" s="110"/>
      <c r="H45" s="110"/>
    </row>
    <row r="46" spans="1:8" ht="11.25" customHeight="1">
      <c r="A46" s="98" t="s">
        <v>110</v>
      </c>
      <c r="B46" s="78"/>
      <c r="C46" s="79"/>
      <c r="D46" s="80"/>
      <c r="E46" s="95"/>
      <c r="F46" s="82"/>
      <c r="G46" s="79"/>
      <c r="H46" s="79"/>
    </row>
    <row r="47" spans="1:8" ht="8.5" customHeight="1">
      <c r="A47" s="108"/>
      <c r="B47" s="110"/>
      <c r="C47" s="111"/>
      <c r="D47" s="111"/>
      <c r="E47" s="111"/>
      <c r="F47" s="111"/>
      <c r="G47" s="111"/>
      <c r="H47" s="111"/>
    </row>
    <row r="48" spans="1:8" ht="11.25" customHeight="1">
      <c r="A48" s="109" t="s">
        <v>111</v>
      </c>
      <c r="B48" s="102"/>
      <c r="C48" s="103"/>
      <c r="D48" s="104"/>
      <c r="E48" s="105"/>
      <c r="F48" s="106"/>
      <c r="G48" s="103"/>
      <c r="H48" s="103"/>
    </row>
    <row r="49" spans="1:8" ht="8.5" customHeight="1">
      <c r="A49" s="108"/>
      <c r="B49" s="110"/>
      <c r="C49" s="111"/>
      <c r="D49" s="111"/>
      <c r="E49" s="111"/>
      <c r="F49" s="111"/>
      <c r="G49" s="111"/>
      <c r="H49" s="1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50FA-9EF8-46EF-B572-E6D76B0A9C87}">
  <dimension ref="A1:I49"/>
  <sheetViews>
    <sheetView zoomScale="150" zoomScaleNormal="150" workbookViewId="0">
      <selection activeCell="B3" sqref="B3:I48"/>
    </sheetView>
  </sheetViews>
  <sheetFormatPr baseColWidth="10" defaultColWidth="9" defaultRowHeight="13"/>
  <cols>
    <col min="1" max="1" width="26.33203125" style="68" customWidth="1"/>
    <col min="2" max="2" width="16.33203125" style="68" customWidth="1"/>
    <col min="3" max="3" width="13" style="68" customWidth="1"/>
    <col min="4" max="4" width="17" style="68" customWidth="1"/>
    <col min="5" max="5" width="12" style="68" customWidth="1"/>
    <col min="6" max="6" width="13.6640625" style="68" customWidth="1"/>
    <col min="7" max="7" width="16.6640625" style="68" customWidth="1"/>
    <col min="8" max="8" width="11.1640625" style="68" customWidth="1"/>
    <col min="9" max="9" width="7.1640625" style="68" customWidth="1"/>
    <col min="10" max="16384" width="9" style="68"/>
  </cols>
  <sheetData>
    <row r="1" spans="1:9" ht="23.75" customHeight="1">
      <c r="A1" s="60" t="s">
        <v>76</v>
      </c>
      <c r="B1" s="61" t="s">
        <v>112</v>
      </c>
      <c r="C1" s="62" t="s">
        <v>113</v>
      </c>
      <c r="D1" s="63" t="s">
        <v>79</v>
      </c>
      <c r="E1" s="119" t="s">
        <v>80</v>
      </c>
      <c r="F1" s="120" t="s">
        <v>114</v>
      </c>
      <c r="G1" s="66" t="s">
        <v>115</v>
      </c>
      <c r="H1" s="63" t="s">
        <v>79</v>
      </c>
      <c r="I1" s="67" t="s">
        <v>80</v>
      </c>
    </row>
    <row r="2" spans="1:9" ht="12.25" customHeight="1">
      <c r="A2" s="69"/>
      <c r="B2" s="116"/>
      <c r="C2" s="117"/>
      <c r="D2" s="117"/>
      <c r="E2" s="117"/>
      <c r="F2" s="117"/>
      <c r="G2" s="117"/>
      <c r="H2" s="117"/>
      <c r="I2" s="118"/>
    </row>
    <row r="3" spans="1:9" ht="11.25" customHeight="1">
      <c r="A3" s="70" t="s">
        <v>83</v>
      </c>
      <c r="B3" s="71"/>
      <c r="C3" s="72"/>
      <c r="D3" s="73"/>
      <c r="E3" s="121"/>
      <c r="F3" s="75"/>
      <c r="G3" s="121"/>
      <c r="H3" s="73"/>
      <c r="I3" s="76"/>
    </row>
    <row r="4" spans="1:9" ht="11.25" customHeight="1">
      <c r="A4" s="77" t="s">
        <v>84</v>
      </c>
      <c r="B4" s="78"/>
      <c r="C4" s="79"/>
      <c r="D4" s="80"/>
      <c r="E4" s="81"/>
      <c r="F4" s="82"/>
      <c r="G4" s="122"/>
      <c r="H4" s="80"/>
      <c r="I4" s="83"/>
    </row>
    <row r="5" spans="1:9" ht="11.25" customHeight="1">
      <c r="A5" s="70" t="s">
        <v>85</v>
      </c>
      <c r="B5" s="71"/>
      <c r="C5" s="72"/>
      <c r="D5" s="73"/>
      <c r="E5" s="84"/>
      <c r="F5" s="75"/>
      <c r="G5" s="121"/>
      <c r="H5" s="73"/>
      <c r="I5" s="85"/>
    </row>
    <row r="6" spans="1:9" ht="9.75" customHeight="1">
      <c r="A6" s="86"/>
      <c r="B6" s="113"/>
      <c r="C6" s="114"/>
      <c r="D6" s="114"/>
      <c r="E6" s="114"/>
      <c r="F6" s="114"/>
      <c r="G6" s="114"/>
      <c r="H6" s="114"/>
      <c r="I6" s="115"/>
    </row>
    <row r="7" spans="1:9" ht="11.25" customHeight="1">
      <c r="A7" s="87" t="s">
        <v>86</v>
      </c>
      <c r="B7" s="88"/>
      <c r="C7" s="89"/>
      <c r="D7" s="90"/>
      <c r="E7" s="123"/>
      <c r="F7" s="92"/>
      <c r="G7" s="123"/>
      <c r="H7" s="90"/>
      <c r="I7" s="93"/>
    </row>
    <row r="8" spans="1:9" ht="9.75" customHeight="1">
      <c r="A8" s="86"/>
      <c r="B8" s="113"/>
      <c r="C8" s="114"/>
      <c r="D8" s="114"/>
      <c r="E8" s="114"/>
      <c r="F8" s="114"/>
      <c r="G8" s="114"/>
      <c r="H8" s="114"/>
      <c r="I8" s="115"/>
    </row>
    <row r="9" spans="1:9" ht="11.25" customHeight="1">
      <c r="A9" s="20" t="s">
        <v>12</v>
      </c>
      <c r="B9" s="71"/>
      <c r="C9" s="72"/>
      <c r="D9" s="73"/>
      <c r="E9" s="121"/>
      <c r="F9" s="75"/>
      <c r="G9" s="121"/>
      <c r="H9" s="73"/>
      <c r="I9" s="76"/>
    </row>
    <row r="10" spans="1:9" ht="9.75" customHeight="1">
      <c r="A10" s="86"/>
      <c r="B10" s="113"/>
      <c r="C10" s="114"/>
      <c r="D10" s="114"/>
      <c r="E10" s="114"/>
      <c r="F10" s="114"/>
      <c r="G10" s="114"/>
      <c r="H10" s="114"/>
      <c r="I10" s="115"/>
    </row>
    <row r="11" spans="1:9" ht="11.25" customHeight="1">
      <c r="A11" s="87" t="s">
        <v>87</v>
      </c>
      <c r="B11" s="88"/>
      <c r="C11" s="89"/>
      <c r="D11" s="90"/>
      <c r="E11" s="123"/>
      <c r="F11" s="92"/>
      <c r="G11" s="123"/>
      <c r="H11" s="90"/>
      <c r="I11" s="93"/>
    </row>
    <row r="12" spans="1:9" ht="9.75" customHeight="1">
      <c r="A12" s="86"/>
      <c r="B12" s="113"/>
      <c r="C12" s="114"/>
      <c r="D12" s="114"/>
      <c r="E12" s="114"/>
      <c r="F12" s="114"/>
      <c r="G12" s="114"/>
      <c r="H12" s="114"/>
      <c r="I12" s="115"/>
    </row>
    <row r="13" spans="1:9" ht="11.25" customHeight="1">
      <c r="A13" s="70" t="s">
        <v>88</v>
      </c>
      <c r="B13" s="71"/>
      <c r="C13" s="72"/>
      <c r="D13" s="73"/>
      <c r="E13" s="84"/>
      <c r="F13" s="75"/>
      <c r="G13" s="121"/>
      <c r="H13" s="73"/>
      <c r="I13" s="85"/>
    </row>
    <row r="14" spans="1:9" ht="9.75" customHeight="1">
      <c r="A14" s="86"/>
      <c r="B14" s="113"/>
      <c r="C14" s="114"/>
      <c r="D14" s="114"/>
      <c r="E14" s="114"/>
      <c r="F14" s="114"/>
      <c r="G14" s="114"/>
      <c r="H14" s="114"/>
      <c r="I14" s="115"/>
    </row>
    <row r="15" spans="1:9" ht="11.25" customHeight="1">
      <c r="A15" s="87" t="s">
        <v>89</v>
      </c>
      <c r="B15" s="88"/>
      <c r="C15" s="89"/>
      <c r="D15" s="90"/>
      <c r="E15" s="123"/>
      <c r="F15" s="92"/>
      <c r="G15" s="123"/>
      <c r="H15" s="90"/>
      <c r="I15" s="93"/>
    </row>
    <row r="16" spans="1:9" ht="9.75" customHeight="1">
      <c r="A16" s="86"/>
      <c r="B16" s="113"/>
      <c r="C16" s="114"/>
      <c r="D16" s="114"/>
      <c r="E16" s="114"/>
      <c r="F16" s="114"/>
      <c r="G16" s="114"/>
      <c r="H16" s="114"/>
      <c r="I16" s="115"/>
    </row>
    <row r="17" spans="1:9" ht="11.25" customHeight="1">
      <c r="A17" s="94" t="s">
        <v>90</v>
      </c>
      <c r="B17" s="110"/>
      <c r="C17" s="111"/>
      <c r="D17" s="111"/>
      <c r="E17" s="111"/>
      <c r="F17" s="111"/>
      <c r="G17" s="111"/>
      <c r="H17" s="111"/>
      <c r="I17" s="112"/>
    </row>
    <row r="18" spans="1:9" ht="11.25" customHeight="1">
      <c r="A18" s="77" t="s">
        <v>91</v>
      </c>
      <c r="B18" s="78"/>
      <c r="C18" s="79"/>
      <c r="D18" s="80"/>
      <c r="E18" s="122"/>
      <c r="F18" s="82"/>
      <c r="G18" s="122"/>
      <c r="H18" s="80"/>
      <c r="I18" s="96"/>
    </row>
    <row r="19" spans="1:9" ht="11.25" customHeight="1">
      <c r="A19" s="70" t="s">
        <v>92</v>
      </c>
      <c r="B19" s="71"/>
      <c r="C19" s="72"/>
      <c r="D19" s="73"/>
      <c r="E19" s="121"/>
      <c r="F19" s="75"/>
      <c r="G19" s="121"/>
      <c r="H19" s="73"/>
      <c r="I19" s="76"/>
    </row>
    <row r="20" spans="1:9" ht="11.25" customHeight="1">
      <c r="A20" s="77" t="s">
        <v>93</v>
      </c>
      <c r="B20" s="78"/>
      <c r="C20" s="79"/>
      <c r="D20" s="80"/>
      <c r="E20" s="81"/>
      <c r="F20" s="82"/>
      <c r="G20" s="122"/>
      <c r="H20" s="80"/>
      <c r="I20" s="96"/>
    </row>
    <row r="21" spans="1:9" ht="11.25" customHeight="1">
      <c r="A21" s="20" t="s">
        <v>18</v>
      </c>
      <c r="B21" s="71"/>
      <c r="C21" s="72"/>
      <c r="D21" s="73"/>
      <c r="E21" s="84"/>
      <c r="F21" s="75"/>
      <c r="G21" s="121"/>
      <c r="H21" s="73"/>
      <c r="I21" s="76"/>
    </row>
    <row r="22" spans="1:9" ht="11.25" customHeight="1">
      <c r="A22" s="77" t="s">
        <v>94</v>
      </c>
      <c r="B22" s="78"/>
      <c r="C22" s="79"/>
      <c r="D22" s="80"/>
      <c r="E22" s="81"/>
      <c r="F22" s="82"/>
      <c r="G22" s="122"/>
      <c r="H22" s="80"/>
      <c r="I22" s="83"/>
    </row>
    <row r="23" spans="1:9" ht="11.25" customHeight="1">
      <c r="A23" s="20" t="s">
        <v>19</v>
      </c>
      <c r="B23" s="71"/>
      <c r="C23" s="72"/>
      <c r="D23" s="73"/>
      <c r="E23" s="121"/>
      <c r="F23" s="75"/>
      <c r="G23" s="121"/>
      <c r="H23" s="73"/>
      <c r="I23" s="76"/>
    </row>
    <row r="24" spans="1:9" ht="11.25" customHeight="1">
      <c r="A24" s="77" t="s">
        <v>95</v>
      </c>
      <c r="B24" s="78"/>
      <c r="C24" s="79"/>
      <c r="D24" s="80"/>
      <c r="E24" s="122"/>
      <c r="F24" s="82"/>
      <c r="G24" s="122"/>
      <c r="H24" s="80"/>
      <c r="I24" s="96"/>
    </row>
    <row r="25" spans="1:9" ht="11.25" customHeight="1">
      <c r="A25" s="70" t="s">
        <v>96</v>
      </c>
      <c r="B25" s="71"/>
      <c r="C25" s="72"/>
      <c r="D25" s="73"/>
      <c r="E25" s="121"/>
      <c r="F25" s="75"/>
      <c r="G25" s="121"/>
      <c r="H25" s="73"/>
      <c r="I25" s="76"/>
    </row>
    <row r="26" spans="1:9" ht="11.25" customHeight="1">
      <c r="A26" s="77" t="s">
        <v>97</v>
      </c>
      <c r="B26" s="78"/>
      <c r="C26" s="79"/>
      <c r="D26" s="80"/>
      <c r="E26" s="122"/>
      <c r="F26" s="82"/>
      <c r="G26" s="122"/>
      <c r="H26" s="80"/>
      <c r="I26" s="96"/>
    </row>
    <row r="27" spans="1:9" ht="11.25" customHeight="1">
      <c r="A27" s="20" t="s">
        <v>22</v>
      </c>
      <c r="B27" s="71"/>
      <c r="C27" s="72"/>
      <c r="D27" s="73"/>
      <c r="E27" s="121"/>
      <c r="F27" s="75"/>
      <c r="G27" s="121"/>
      <c r="H27" s="73"/>
      <c r="I27" s="76"/>
    </row>
    <row r="28" spans="1:9" ht="11.25" customHeight="1">
      <c r="A28" s="77" t="s">
        <v>98</v>
      </c>
      <c r="B28" s="78"/>
      <c r="C28" s="79"/>
      <c r="D28" s="80"/>
      <c r="E28" s="122"/>
      <c r="F28" s="82"/>
      <c r="G28" s="122"/>
      <c r="H28" s="80"/>
      <c r="I28" s="96"/>
    </row>
    <row r="29" spans="1:9" ht="11.25" customHeight="1">
      <c r="A29" s="87" t="s">
        <v>99</v>
      </c>
      <c r="B29" s="88"/>
      <c r="C29" s="89"/>
      <c r="D29" s="90"/>
      <c r="E29" s="123"/>
      <c r="F29" s="92"/>
      <c r="G29" s="123"/>
      <c r="H29" s="90"/>
      <c r="I29" s="93"/>
    </row>
    <row r="30" spans="1:9" ht="9.75" customHeight="1">
      <c r="A30" s="86"/>
      <c r="B30" s="113"/>
      <c r="C30" s="114"/>
      <c r="D30" s="114"/>
      <c r="E30" s="114"/>
      <c r="F30" s="114"/>
      <c r="G30" s="114"/>
      <c r="H30" s="114"/>
      <c r="I30" s="115"/>
    </row>
    <row r="31" spans="1:9" ht="11.25" customHeight="1">
      <c r="A31" s="87" t="s">
        <v>100</v>
      </c>
      <c r="B31" s="88"/>
      <c r="C31" s="89"/>
      <c r="D31" s="90"/>
      <c r="E31" s="123"/>
      <c r="F31" s="92"/>
      <c r="G31" s="123"/>
      <c r="H31" s="90"/>
      <c r="I31" s="93"/>
    </row>
    <row r="32" spans="1:9" ht="9.75" customHeight="1">
      <c r="A32" s="86"/>
      <c r="B32" s="113"/>
      <c r="C32" s="114"/>
      <c r="D32" s="114"/>
      <c r="E32" s="114"/>
      <c r="F32" s="114"/>
      <c r="G32" s="114"/>
      <c r="H32" s="114"/>
      <c r="I32" s="115"/>
    </row>
    <row r="33" spans="1:9" ht="11.25" customHeight="1">
      <c r="A33" s="97" t="s">
        <v>101</v>
      </c>
      <c r="B33" s="71"/>
      <c r="C33" s="72"/>
      <c r="D33" s="73"/>
      <c r="E33" s="84"/>
      <c r="F33" s="75"/>
      <c r="G33" s="121"/>
      <c r="H33" s="73"/>
      <c r="I33" s="85"/>
    </row>
    <row r="34" spans="1:9" ht="11.25" customHeight="1">
      <c r="A34" s="98" t="s">
        <v>102</v>
      </c>
      <c r="B34" s="78"/>
      <c r="C34" s="79"/>
      <c r="D34" s="80"/>
      <c r="E34" s="81"/>
      <c r="F34" s="82"/>
      <c r="G34" s="122"/>
      <c r="H34" s="80"/>
      <c r="I34" s="83"/>
    </row>
    <row r="35" spans="1:9" ht="11.25" customHeight="1">
      <c r="A35" s="99" t="s">
        <v>103</v>
      </c>
      <c r="B35" s="88"/>
      <c r="C35" s="89"/>
      <c r="D35" s="90"/>
      <c r="E35" s="84"/>
      <c r="F35" s="92"/>
      <c r="G35" s="123"/>
      <c r="H35" s="90"/>
      <c r="I35" s="85"/>
    </row>
    <row r="36" spans="1:9" ht="9.75" customHeight="1">
      <c r="A36" s="86"/>
      <c r="B36" s="113"/>
      <c r="C36" s="114"/>
      <c r="D36" s="114"/>
      <c r="E36" s="114"/>
      <c r="F36" s="114"/>
      <c r="G36" s="114"/>
      <c r="H36" s="114"/>
      <c r="I36" s="115"/>
    </row>
    <row r="37" spans="1:9" ht="11.25" customHeight="1">
      <c r="A37" s="97" t="s">
        <v>104</v>
      </c>
      <c r="B37" s="71"/>
      <c r="C37" s="72"/>
      <c r="D37" s="73"/>
      <c r="E37" s="121"/>
      <c r="F37" s="75"/>
      <c r="G37" s="121"/>
      <c r="H37" s="73"/>
      <c r="I37" s="76"/>
    </row>
    <row r="38" spans="1:9" ht="11.25" customHeight="1">
      <c r="A38" s="100" t="s">
        <v>105</v>
      </c>
      <c r="B38" s="78"/>
      <c r="C38" s="79"/>
      <c r="D38" s="80"/>
      <c r="E38" s="81"/>
      <c r="F38" s="82"/>
      <c r="G38" s="122"/>
      <c r="H38" s="80"/>
      <c r="I38" s="96"/>
    </row>
    <row r="39" spans="1:9" ht="11.25" customHeight="1">
      <c r="A39" s="97" t="s">
        <v>106</v>
      </c>
      <c r="B39" s="71"/>
      <c r="C39" s="72"/>
      <c r="D39" s="73"/>
      <c r="E39" s="84"/>
      <c r="F39" s="75"/>
      <c r="G39" s="121"/>
      <c r="H39" s="73"/>
      <c r="I39" s="85"/>
    </row>
    <row r="40" spans="1:9" ht="11.25" customHeight="1">
      <c r="A40" s="101" t="s">
        <v>107</v>
      </c>
      <c r="B40" s="102"/>
      <c r="C40" s="103"/>
      <c r="D40" s="104"/>
      <c r="E40" s="124"/>
      <c r="F40" s="106"/>
      <c r="G40" s="124"/>
      <c r="H40" s="104"/>
      <c r="I40" s="107"/>
    </row>
    <row r="41" spans="1:9" ht="8.5" customHeight="1">
      <c r="A41" s="108"/>
      <c r="B41" s="110"/>
      <c r="C41" s="111"/>
      <c r="D41" s="111"/>
      <c r="E41" s="111"/>
      <c r="F41" s="111"/>
      <c r="G41" s="111"/>
      <c r="H41" s="111"/>
      <c r="I41" s="112"/>
    </row>
    <row r="42" spans="1:9" ht="11.25" customHeight="1">
      <c r="A42" s="77" t="s">
        <v>108</v>
      </c>
      <c r="B42" s="78"/>
      <c r="C42" s="79"/>
      <c r="D42" s="80"/>
      <c r="E42" s="81"/>
      <c r="F42" s="82"/>
      <c r="G42" s="122"/>
      <c r="H42" s="80"/>
      <c r="I42" s="83"/>
    </row>
    <row r="43" spans="1:9" ht="8.5" customHeight="1">
      <c r="A43" s="108"/>
      <c r="B43" s="110"/>
      <c r="C43" s="111"/>
      <c r="D43" s="111"/>
      <c r="E43" s="111"/>
      <c r="F43" s="111"/>
      <c r="G43" s="111"/>
      <c r="H43" s="111"/>
      <c r="I43" s="112"/>
    </row>
    <row r="44" spans="1:9" ht="11.25" customHeight="1">
      <c r="A44" s="109" t="s">
        <v>109</v>
      </c>
      <c r="B44" s="102"/>
      <c r="C44" s="103"/>
      <c r="D44" s="104"/>
      <c r="E44" s="124"/>
      <c r="F44" s="106"/>
      <c r="G44" s="124"/>
      <c r="H44" s="104"/>
      <c r="I44" s="107"/>
    </row>
    <row r="45" spans="1:9" ht="8.5" customHeight="1">
      <c r="A45" s="171" t="s">
        <v>194</v>
      </c>
      <c r="B45" s="110"/>
      <c r="C45" s="110"/>
      <c r="D45" s="110"/>
      <c r="E45" s="110"/>
      <c r="F45" s="110"/>
      <c r="G45" s="110"/>
      <c r="H45" s="110"/>
      <c r="I45" s="110"/>
    </row>
    <row r="46" spans="1:9" ht="11.25" customHeight="1">
      <c r="A46" s="98" t="s">
        <v>110</v>
      </c>
      <c r="B46" s="78"/>
      <c r="C46" s="79"/>
      <c r="D46" s="80"/>
      <c r="E46" s="122"/>
      <c r="F46" s="82"/>
      <c r="G46" s="122"/>
      <c r="H46" s="80"/>
      <c r="I46" s="96"/>
    </row>
    <row r="47" spans="1:9" ht="8.5" customHeight="1">
      <c r="A47" s="108"/>
      <c r="B47" s="110"/>
      <c r="C47" s="111"/>
      <c r="D47" s="111"/>
      <c r="E47" s="111"/>
      <c r="F47" s="111"/>
      <c r="G47" s="111"/>
      <c r="H47" s="111"/>
      <c r="I47" s="112"/>
    </row>
    <row r="48" spans="1:9" ht="11.25" customHeight="1">
      <c r="A48" s="109" t="s">
        <v>111</v>
      </c>
      <c r="B48" s="102"/>
      <c r="C48" s="103"/>
      <c r="D48" s="104"/>
      <c r="E48" s="124"/>
      <c r="F48" s="106"/>
      <c r="G48" s="124"/>
      <c r="H48" s="104"/>
      <c r="I48" s="107"/>
    </row>
    <row r="49" spans="1:9" ht="8.5" customHeight="1">
      <c r="A49" s="108"/>
      <c r="B49" s="110"/>
      <c r="C49" s="111"/>
      <c r="D49" s="111"/>
      <c r="E49" s="111"/>
      <c r="F49" s="111"/>
      <c r="G49" s="111"/>
      <c r="H49" s="111"/>
      <c r="I49" s="1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Multiple evaluation </vt:lpstr>
      <vt:lpstr>Projekt Ventura</vt:lpstr>
      <vt:lpstr>23+24</vt:lpstr>
      <vt:lpstr>03-25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BuySellGrow</dc:creator>
  <cp:keywords/>
  <dc:description/>
  <cp:lastModifiedBy>DF</cp:lastModifiedBy>
  <dcterms:created xsi:type="dcterms:W3CDTF">2021-01-12T18:52:25Z</dcterms:created>
  <dcterms:modified xsi:type="dcterms:W3CDTF">2025-06-26T09:35:59Z</dcterms:modified>
  <cp:category/>
</cp:coreProperties>
</file>